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Z:\Dokumente extern\Neuer Ordner\Türkis\"/>
    </mc:Choice>
  </mc:AlternateContent>
  <xr:revisionPtr revIDLastSave="0" documentId="13_ncr:1_{5487C786-4482-4EE1-BE9F-7E80370CF8A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3148" yWindow="-4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T41" i="5" l="1"/>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R5" i="5" s="1"/>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X9" i="5"/>
  <c r="V10" i="5"/>
  <c r="X10" i="5"/>
  <c r="V11" i="5"/>
  <c r="V12" i="5"/>
  <c r="V13" i="5"/>
  <c r="X13" i="5"/>
  <c r="V14" i="5"/>
  <c r="X14" i="5"/>
  <c r="V15" i="5"/>
  <c r="V16" i="5"/>
  <c r="V17" i="5"/>
  <c r="X17" i="5"/>
  <c r="V18" i="5"/>
  <c r="X18" i="5"/>
  <c r="V19" i="5"/>
  <c r="X19" i="5"/>
  <c r="V20" i="5"/>
  <c r="X20" i="5"/>
  <c r="V21" i="5"/>
  <c r="X21" i="5"/>
  <c r="V22" i="5"/>
  <c r="X22" i="5"/>
  <c r="V23" i="5"/>
  <c r="V24" i="5"/>
  <c r="X24" i="5"/>
  <c r="V25" i="5"/>
  <c r="X25" i="5"/>
  <c r="V26" i="5"/>
  <c r="X26" i="5"/>
  <c r="V27" i="5"/>
  <c r="R27" i="5" s="1"/>
  <c r="X27" i="5"/>
  <c r="V28" i="5"/>
  <c r="V29" i="5"/>
  <c r="X29" i="5"/>
  <c r="V30" i="5"/>
  <c r="X30" i="5"/>
  <c r="V31" i="5"/>
  <c r="X31" i="5"/>
  <c r="V32" i="5"/>
  <c r="X32" i="5"/>
  <c r="V33" i="5"/>
  <c r="X33" i="5"/>
  <c r="V34" i="5"/>
  <c r="X34" i="5"/>
  <c r="V35" i="5"/>
  <c r="X35" i="5"/>
  <c r="V36" i="5"/>
  <c r="X36" i="5"/>
  <c r="V37" i="5"/>
  <c r="R37" i="5" s="1"/>
  <c r="X37" i="5"/>
  <c r="V38" i="5"/>
  <c r="X38" i="5"/>
  <c r="V39" i="5"/>
  <c r="X39" i="5"/>
  <c r="V40" i="5"/>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X83" i="5" s="1"/>
  <c r="V84" i="5"/>
  <c r="E84" i="5"/>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V332" i="5"/>
  <c r="E332" i="5"/>
  <c r="X332" i="5" s="1"/>
  <c r="V333" i="5"/>
  <c r="E333" i="5"/>
  <c r="X333" i="5" s="1"/>
  <c r="V334" i="5"/>
  <c r="E334" i="5"/>
  <c r="X334" i="5" s="1"/>
  <c r="V335" i="5"/>
  <c r="E335" i="5"/>
  <c r="X335" i="5" s="1"/>
  <c r="V336" i="5"/>
  <c r="E336" i="5"/>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V465" i="5"/>
  <c r="E465" i="5"/>
  <c r="X465" i="5" s="1"/>
  <c r="V466" i="5"/>
  <c r="E466" i="5"/>
  <c r="X466" i="5" s="1"/>
  <c r="V467" i="5"/>
  <c r="E467" i="5"/>
  <c r="V468" i="5"/>
  <c r="E468" i="5"/>
  <c r="X468" i="5" s="1"/>
  <c r="V469" i="5"/>
  <c r="E469" i="5"/>
  <c r="X469" i="5" s="1"/>
  <c r="V470" i="5"/>
  <c r="E470" i="5"/>
  <c r="X470" i="5" s="1"/>
  <c r="V471" i="5"/>
  <c r="E471" i="5"/>
  <c r="X471" i="5" s="1"/>
  <c r="V472" i="5"/>
  <c r="E472" i="5"/>
  <c r="V473" i="5"/>
  <c r="E473" i="5"/>
  <c r="X473" i="5" s="1"/>
  <c r="V474" i="5"/>
  <c r="E474" i="5"/>
  <c r="X474" i="5" s="1"/>
  <c r="V475" i="5"/>
  <c r="E475" i="5"/>
  <c r="V476" i="5"/>
  <c r="E476" i="5"/>
  <c r="V477" i="5"/>
  <c r="E477" i="5"/>
  <c r="X477" i="5" s="1"/>
  <c r="V478" i="5"/>
  <c r="E478" i="5"/>
  <c r="X478" i="5" s="1"/>
  <c r="V479" i="5"/>
  <c r="E479" i="5"/>
  <c r="X479" i="5" s="1"/>
  <c r="V480" i="5"/>
  <c r="E480" i="5"/>
  <c r="V481" i="5"/>
  <c r="E481" i="5"/>
  <c r="X481" i="5" s="1"/>
  <c r="V482" i="5"/>
  <c r="E482" i="5"/>
  <c r="X482" i="5" s="1"/>
  <c r="V483" i="5"/>
  <c r="E483" i="5"/>
  <c r="V484" i="5"/>
  <c r="E484" i="5"/>
  <c r="V485" i="5"/>
  <c r="E485" i="5"/>
  <c r="X485" i="5" s="1"/>
  <c r="V486" i="5"/>
  <c r="E486" i="5"/>
  <c r="X486" i="5" s="1"/>
  <c r="V487" i="5"/>
  <c r="E487" i="5"/>
  <c r="X487" i="5" s="1"/>
  <c r="V488" i="5"/>
  <c r="E488" i="5"/>
  <c r="X488" i="5" s="1"/>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V629" i="5"/>
  <c r="E629" i="5"/>
  <c r="X629" i="5" s="1"/>
  <c r="V630" i="5"/>
  <c r="E630" i="5"/>
  <c r="X630" i="5" s="1"/>
  <c r="V631" i="5"/>
  <c r="E631" i="5"/>
  <c r="V632" i="5"/>
  <c r="E632" i="5"/>
  <c r="V633" i="5"/>
  <c r="E633" i="5"/>
  <c r="X633" i="5" s="1"/>
  <c r="V634" i="5"/>
  <c r="E634" i="5"/>
  <c r="X634" i="5" s="1"/>
  <c r="V635" i="5"/>
  <c r="E635" i="5"/>
  <c r="V636" i="5"/>
  <c r="E636" i="5"/>
  <c r="V637" i="5"/>
  <c r="E637" i="5"/>
  <c r="X637" i="5" s="1"/>
  <c r="V638" i="5"/>
  <c r="E638" i="5"/>
  <c r="X638" i="5" s="1"/>
  <c r="V639" i="5"/>
  <c r="E639" i="5"/>
  <c r="V640" i="5"/>
  <c r="E640" i="5"/>
  <c r="V641" i="5"/>
  <c r="E641" i="5"/>
  <c r="X641" i="5" s="1"/>
  <c r="V642" i="5"/>
  <c r="E642" i="5"/>
  <c r="X642" i="5" s="1"/>
  <c r="V643" i="5"/>
  <c r="E643" i="5"/>
  <c r="V644" i="5"/>
  <c r="E644" i="5"/>
  <c r="X644" i="5" s="1"/>
  <c r="V645" i="5"/>
  <c r="E645" i="5"/>
  <c r="X645" i="5" s="1"/>
  <c r="V646" i="5"/>
  <c r="E646" i="5"/>
  <c r="X646" i="5" s="1"/>
  <c r="V647" i="5"/>
  <c r="E647" i="5"/>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V865" i="5"/>
  <c r="E865" i="5"/>
  <c r="X865" i="5" s="1"/>
  <c r="V866" i="5"/>
  <c r="E866" i="5"/>
  <c r="X866" i="5" s="1"/>
  <c r="V867" i="5"/>
  <c r="E867" i="5"/>
  <c r="X867" i="5" s="1"/>
  <c r="V868" i="5"/>
  <c r="E868" i="5"/>
  <c r="V869" i="5"/>
  <c r="E869" i="5"/>
  <c r="X869" i="5" s="1"/>
  <c r="V870" i="5"/>
  <c r="E870" i="5"/>
  <c r="X870" i="5" s="1"/>
  <c r="V871" i="5"/>
  <c r="E871" i="5"/>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V972" i="5"/>
  <c r="E972" i="5"/>
  <c r="V973" i="5"/>
  <c r="E973" i="5"/>
  <c r="X973" i="5" s="1"/>
  <c r="V974" i="5"/>
  <c r="E974" i="5"/>
  <c r="X974" i="5" s="1"/>
  <c r="V975" i="5"/>
  <c r="E975" i="5"/>
  <c r="X975" i="5" s="1"/>
  <c r="V976" i="5"/>
  <c r="E976" i="5"/>
  <c r="V977" i="5"/>
  <c r="E977" i="5"/>
  <c r="X977" i="5" s="1"/>
  <c r="V978" i="5"/>
  <c r="E978" i="5"/>
  <c r="X978" i="5" s="1"/>
  <c r="V979" i="5"/>
  <c r="E979" i="5"/>
  <c r="V980" i="5"/>
  <c r="E980" i="5"/>
  <c r="X980" i="5" s="1"/>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X1004" i="5" s="1"/>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V1285" i="5"/>
  <c r="E1285" i="5"/>
  <c r="X1285" i="5" s="1"/>
  <c r="V1286" i="5"/>
  <c r="E1286" i="5"/>
  <c r="X1286" i="5" s="1"/>
  <c r="V1287" i="5"/>
  <c r="E1287" i="5"/>
  <c r="V1288" i="5"/>
  <c r="E1288" i="5"/>
  <c r="X1288" i="5" s="1"/>
  <c r="V1289" i="5"/>
  <c r="E1289" i="5"/>
  <c r="X1289" i="5" s="1"/>
  <c r="V1290" i="5"/>
  <c r="E1290" i="5"/>
  <c r="X1290" i="5" s="1"/>
  <c r="V1291" i="5"/>
  <c r="E1291" i="5"/>
  <c r="V1292" i="5"/>
  <c r="E1292" i="5"/>
  <c r="V1293" i="5"/>
  <c r="E1293" i="5"/>
  <c r="X1293" i="5" s="1"/>
  <c r="V1294" i="5"/>
  <c r="E1294" i="5"/>
  <c r="X1294" i="5" s="1"/>
  <c r="V1295" i="5"/>
  <c r="E1295" i="5"/>
  <c r="V1296" i="5"/>
  <c r="E1296" i="5"/>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V1344" i="5"/>
  <c r="E1344" i="5"/>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V1401" i="5"/>
  <c r="E1401" i="5"/>
  <c r="X1401" i="5" s="1"/>
  <c r="V1402" i="5"/>
  <c r="E1402" i="5"/>
  <c r="X1402" i="5" s="1"/>
  <c r="V1403" i="5"/>
  <c r="E1403" i="5"/>
  <c r="X1403" i="5" s="1"/>
  <c r="V1404" i="5"/>
  <c r="E1404" i="5"/>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V1577" i="5"/>
  <c r="E1577" i="5"/>
  <c r="X1577" i="5" s="1"/>
  <c r="V1578" i="5"/>
  <c r="E1578" i="5"/>
  <c r="X1578" i="5" s="1"/>
  <c r="V1579" i="5"/>
  <c r="E1579" i="5"/>
  <c r="X1579" i="5" s="1"/>
  <c r="V1580" i="5"/>
  <c r="E1580" i="5"/>
  <c r="V1581" i="5"/>
  <c r="E1581" i="5"/>
  <c r="X1581" i="5" s="1"/>
  <c r="V1582" i="5"/>
  <c r="E1582" i="5"/>
  <c r="X1582" i="5" s="1"/>
  <c r="V1583" i="5"/>
  <c r="E1583" i="5"/>
  <c r="V1584" i="5"/>
  <c r="E1584" i="5"/>
  <c r="X1584" i="5" s="1"/>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V1616" i="5"/>
  <c r="E1616" i="5"/>
  <c r="V1617" i="5"/>
  <c r="E1617" i="5"/>
  <c r="X1617" i="5" s="1"/>
  <c r="V1618" i="5"/>
  <c r="E1618" i="5"/>
  <c r="X1618" i="5" s="1"/>
  <c r="V1619" i="5"/>
  <c r="E1619" i="5"/>
  <c r="V1620" i="5"/>
  <c r="E1620" i="5"/>
  <c r="V1621" i="5"/>
  <c r="E1621" i="5"/>
  <c r="X1621" i="5" s="1"/>
  <c r="V1622" i="5"/>
  <c r="E1622" i="5"/>
  <c r="X1622" i="5" s="1"/>
  <c r="V1623" i="5"/>
  <c r="E1623" i="5"/>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V1740" i="5"/>
  <c r="E1740" i="5"/>
  <c r="X1740" i="5" s="1"/>
  <c r="V1741" i="5"/>
  <c r="E1741" i="5"/>
  <c r="X1741" i="5" s="1"/>
  <c r="V1742" i="5"/>
  <c r="E1742" i="5"/>
  <c r="X1742" i="5" s="1"/>
  <c r="V1743" i="5"/>
  <c r="E1743" i="5"/>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V2332" i="5"/>
  <c r="E2332" i="5"/>
  <c r="X2332" i="5" s="1"/>
  <c r="V2333" i="5"/>
  <c r="E2333" i="5"/>
  <c r="X2333" i="5" s="1"/>
  <c r="V2334" i="5"/>
  <c r="E2334" i="5"/>
  <c r="X2334" i="5" s="1"/>
  <c r="V2335" i="5"/>
  <c r="E2335" i="5"/>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V2388" i="5"/>
  <c r="E2388" i="5"/>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c r="H14" i="6" s="1"/>
  <c r="H13" i="6"/>
  <c r="B12" i="6"/>
  <c r="G12" i="6" s="1"/>
  <c r="H12" i="6" s="1"/>
  <c r="D12" i="6" s="1"/>
  <c r="B11" i="6"/>
  <c r="G11" i="6" s="1"/>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R36" i="5"/>
  <c r="R34" i="5"/>
  <c r="R33" i="5"/>
  <c r="R32" i="5"/>
  <c r="R24" i="5"/>
  <c r="R20" i="5"/>
  <c r="AB18" i="5"/>
  <c r="R6" i="5"/>
  <c r="AB6" i="5"/>
  <c r="B90" i="4"/>
  <c r="H67" i="4"/>
  <c r="P47" i="4"/>
  <c r="P46" i="4"/>
  <c r="P45" i="4"/>
  <c r="P44" i="4"/>
  <c r="P43" i="4"/>
  <c r="Q43" i="4" s="1"/>
  <c r="P41" i="4"/>
  <c r="P40" i="4"/>
  <c r="P39" i="4"/>
  <c r="P38" i="4"/>
  <c r="P37" i="4"/>
  <c r="Q37" i="4" s="1"/>
  <c r="B49" i="4" s="1"/>
  <c r="A33"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21" i="6" s="1"/>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R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I46" i="5"/>
  <c r="AB22" i="5"/>
  <c r="R25"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AB28" i="5"/>
  <c r="R29" i="5"/>
  <c r="AB34" i="5"/>
  <c r="AB38"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R31" i="5"/>
  <c r="X40" i="5"/>
  <c r="X72"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8"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F25" i="6"/>
  <c r="F66"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X363" i="5"/>
  <c r="X347" i="5"/>
  <c r="X456" i="5"/>
  <c r="S598" i="5"/>
  <c r="X376" i="5"/>
  <c r="X503" i="5"/>
  <c r="X360" i="5"/>
  <c r="X483" i="5"/>
  <c r="X535" i="5"/>
  <c r="X387" i="5"/>
  <c r="S532" i="5"/>
  <c r="X336" i="5"/>
  <c r="X356" i="5"/>
  <c r="S356" i="5"/>
  <c r="S343" i="5"/>
  <c r="X331" i="5"/>
  <c r="X451" i="5"/>
  <c r="X315" i="5"/>
  <c r="S315" i="5"/>
  <c r="X96" i="5"/>
  <c r="X48" i="5"/>
  <c r="S357" i="5"/>
  <c r="S383" i="5"/>
  <c r="X92" i="5"/>
  <c r="X76" i="5"/>
  <c r="X44"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X2035"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41" i="6" s="1"/>
  <c r="H41" i="6" s="1"/>
  <c r="D41" i="6" s="1"/>
  <c r="B40" i="6"/>
  <c r="G40" i="6" s="1"/>
  <c r="B50" i="6"/>
  <c r="G50" i="6" s="1"/>
  <c r="B25" i="6"/>
  <c r="G25" i="6" s="1"/>
  <c r="B35" i="6"/>
  <c r="G35" i="6"/>
  <c r="X6" i="5"/>
  <c r="B39" i="6"/>
  <c r="G39" i="6"/>
  <c r="F24" i="6"/>
  <c r="B44" i="6"/>
  <c r="G44" i="6" s="1"/>
  <c r="H44" i="6" s="1"/>
  <c r="D44" i="6" s="1"/>
  <c r="B49" i="6"/>
  <c r="G49" i="6" s="1"/>
  <c r="B34" i="6"/>
  <c r="G34" i="6"/>
  <c r="B29" i="6"/>
  <c r="G29" i="6"/>
  <c r="B24" i="6"/>
  <c r="G24" i="6"/>
  <c r="H24" i="6" s="1"/>
  <c r="D24" i="6" s="1"/>
  <c r="G19" i="6"/>
  <c r="F2426" i="5"/>
  <c r="R2426" i="5"/>
  <c r="J2426" i="5"/>
  <c r="I2426" i="5"/>
  <c r="H2426" i="5"/>
  <c r="D5" i="6"/>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B36" i="6"/>
  <c r="G36" i="6" s="1"/>
  <c r="G20" i="6"/>
  <c r="B45" i="6"/>
  <c r="G45" i="6" s="1"/>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H46" i="6" s="1"/>
  <c r="F36" i="6"/>
  <c r="H36" i="6" s="1"/>
  <c r="D36" i="6" s="1"/>
  <c r="F51" i="6"/>
  <c r="H51" i="6" s="1"/>
  <c r="D51" i="6" s="1"/>
  <c r="J2479" i="5"/>
  <c r="I2479" i="5"/>
  <c r="X2479" i="5"/>
  <c r="R2479" i="5"/>
  <c r="H2479" i="5"/>
  <c r="F2479" i="5"/>
  <c r="F45" i="6"/>
  <c r="H25" i="6"/>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F65" i="6"/>
  <c r="F49" i="6"/>
  <c r="H49" i="6" s="1"/>
  <c r="D49" i="6" s="1"/>
  <c r="F29" i="6"/>
  <c r="H29" i="6"/>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X599"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91" i="5"/>
  <c r="X524"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207" i="5"/>
  <c r="X592" i="5"/>
  <c r="X395" i="5"/>
  <c r="X115"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28" i="5"/>
  <c r="X571" i="5"/>
  <c r="X172" i="5"/>
  <c r="X607" i="5"/>
  <c r="S607" i="5"/>
  <c r="X579" i="5"/>
  <c r="X132" i="5"/>
  <c r="X324" i="5"/>
  <c r="X303" i="5"/>
  <c r="X211" i="5"/>
  <c r="X435" i="5"/>
  <c r="X576" i="5"/>
  <c r="X43" i="5"/>
  <c r="X215" i="5"/>
  <c r="X580" i="5"/>
  <c r="X556" i="5"/>
  <c r="X87" i="5"/>
  <c r="S314" i="5"/>
  <c r="X463" i="5"/>
  <c r="X136" i="5"/>
  <c r="X160" i="5"/>
  <c r="X460" i="5"/>
  <c r="X196" i="5"/>
  <c r="X240" i="5"/>
  <c r="X272" i="5"/>
  <c r="X120" i="5"/>
  <c r="X252" i="5"/>
  <c r="X284" i="5"/>
  <c r="X583" i="5"/>
  <c r="X419" i="5"/>
  <c r="X415" i="5"/>
  <c r="X239" i="5"/>
  <c r="X608" i="5"/>
  <c r="X71" i="5"/>
  <c r="H39" i="6"/>
  <c r="D39" i="6" s="1"/>
  <c r="H26" i="6"/>
  <c r="D26" i="6" s="1"/>
  <c r="H31" i="6"/>
  <c r="D29" i="6"/>
  <c r="AB12" i="5"/>
  <c r="G68" i="6" s="1"/>
  <c r="AB9" i="5"/>
  <c r="AB10" i="5"/>
  <c r="AB14" i="5"/>
  <c r="AB17" i="5"/>
  <c r="AB16" i="5"/>
  <c r="AB8" i="5"/>
  <c r="AB13" i="5"/>
  <c r="AB15" i="5"/>
  <c r="AB11" i="5"/>
  <c r="AB7" i="5"/>
  <c r="H34" i="6"/>
  <c r="D34" i="6" s="1"/>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1" i="6"/>
  <c r="R16" i="5"/>
  <c r="R10" i="5"/>
  <c r="R13" i="5"/>
  <c r="R7" i="5"/>
  <c r="R17" i="5"/>
  <c r="R12" i="5"/>
  <c r="R9" i="5"/>
  <c r="R8" i="5"/>
  <c r="R15" i="5"/>
  <c r="R11" i="5"/>
  <c r="R14" i="5"/>
  <c r="X12" i="5"/>
  <c r="X11" i="5"/>
  <c r="X15" i="5"/>
  <c r="X8" i="5"/>
  <c r="X7" i="5"/>
  <c r="X16" i="5"/>
  <c r="S24" i="5"/>
  <c r="S6" i="5"/>
  <c r="S31" i="5"/>
  <c r="G64" i="6" a="1"/>
  <c r="S39" i="5"/>
  <c r="S37" i="5"/>
  <c r="S29" i="5"/>
  <c r="S40" i="5"/>
  <c r="S14" i="5"/>
  <c r="S8" i="5"/>
  <c r="S9" i="5"/>
  <c r="S35" i="5"/>
  <c r="S16" i="5"/>
  <c r="S38" i="5"/>
  <c r="S26" i="5"/>
  <c r="S22" i="5"/>
  <c r="S7" i="5"/>
  <c r="S20" i="5"/>
  <c r="S15" i="5"/>
  <c r="S19" i="5"/>
  <c r="S5" i="5"/>
  <c r="S27" i="5"/>
  <c r="S34" i="5"/>
  <c r="S13" i="5"/>
  <c r="S21" i="5"/>
  <c r="S33" i="5"/>
  <c r="S28" i="5"/>
  <c r="S10" i="5"/>
  <c r="S17" i="5"/>
  <c r="S32" i="5"/>
  <c r="S11" i="5"/>
  <c r="S12" i="5"/>
  <c r="S23" i="5"/>
  <c r="S36" i="5"/>
  <c r="S25" i="5"/>
  <c r="S30" i="5"/>
  <c r="S18" i="5"/>
  <c r="G65" i="6" l="1"/>
  <c r="H65" i="6" s="1"/>
  <c r="G67" i="6"/>
  <c r="G66" i="6"/>
  <c r="H66" i="6" s="1"/>
  <c r="D66" i="6" s="1"/>
  <c r="B64" i="4"/>
  <c r="A46" i="6" s="1"/>
  <c r="D43" i="4"/>
  <c r="H20" i="6"/>
  <c r="B77" i="4"/>
  <c r="A55" i="6" s="1"/>
  <c r="H45" i="6"/>
  <c r="D45" i="6" s="1"/>
  <c r="D37" i="4"/>
  <c r="D74" i="4"/>
  <c r="C12" i="6"/>
  <c r="C11" i="6"/>
  <c r="H22" i="6"/>
  <c r="D22" i="6" s="1"/>
  <c r="B42" i="6"/>
  <c r="G42" i="6" s="1"/>
  <c r="B32" i="6"/>
  <c r="G32" i="6" s="1"/>
  <c r="G17" i="6"/>
  <c r="H17" i="6" s="1"/>
  <c r="B27" i="6"/>
  <c r="G27" i="6" s="1"/>
  <c r="D61" i="4"/>
  <c r="B37" i="6"/>
  <c r="G37" i="6" s="1"/>
  <c r="B22" i="6"/>
  <c r="G22" i="6" s="1"/>
  <c r="D55" i="4"/>
  <c r="D67" i="4"/>
  <c r="C22" i="6"/>
  <c r="C17" i="6"/>
  <c r="C16" i="6"/>
  <c r="D31" i="4"/>
  <c r="C10" i="6"/>
  <c r="K67" i="6"/>
  <c r="D21" i="6"/>
  <c r="C21" i="6"/>
  <c r="C46" i="6"/>
  <c r="D46" i="6"/>
  <c r="F67" i="6"/>
  <c r="C26" i="6"/>
  <c r="C51" i="6"/>
  <c r="C36" i="6"/>
  <c r="C41" i="6"/>
  <c r="C31" i="6"/>
  <c r="K65" i="6"/>
  <c r="D14" i="6"/>
  <c r="B61" i="4"/>
  <c r="A43" i="6" s="1"/>
  <c r="C24" i="6"/>
  <c r="C14" i="6"/>
  <c r="C34" i="6"/>
  <c r="C49" i="6"/>
  <c r="C19" i="6"/>
  <c r="C39" i="6"/>
  <c r="C44" i="6"/>
  <c r="C29" i="6"/>
  <c r="D20" i="6"/>
  <c r="K66" i="6"/>
  <c r="C20" i="6"/>
  <c r="B55" i="4"/>
  <c r="A38" i="6" s="1"/>
  <c r="B43" i="4"/>
  <c r="A28" i="6" s="1"/>
  <c r="B67" i="4"/>
  <c r="A48" i="6" s="1"/>
  <c r="B89" i="4"/>
  <c r="A63" i="6" s="1"/>
  <c r="B83" i="4"/>
  <c r="A59" i="6" s="1"/>
  <c r="B79" i="4"/>
  <c r="A57" i="6" s="1"/>
  <c r="B85" i="4"/>
  <c r="A60" i="6" s="1"/>
  <c r="B31" i="4"/>
  <c r="A18" i="6" s="1"/>
  <c r="B87" i="4"/>
  <c r="A62" i="6" s="1"/>
  <c r="B75" i="4"/>
  <c r="A54" i="6" s="1"/>
  <c r="B81" i="4"/>
  <c r="A58" i="6" s="1"/>
  <c r="B37" i="4"/>
  <c r="A23" i="6" s="1"/>
  <c r="C30" i="6"/>
  <c r="D25" i="6"/>
  <c r="C25" i="6"/>
  <c r="F40" i="6"/>
  <c r="H40" i="6" s="1"/>
  <c r="D40" i="6" s="1"/>
  <c r="F35" i="6"/>
  <c r="H35" i="6" s="1"/>
  <c r="C15" i="6"/>
  <c r="C45" i="6"/>
  <c r="F30" i="6"/>
  <c r="H30" i="6" s="1"/>
  <c r="D30" i="6" s="1"/>
  <c r="F50" i="6"/>
  <c r="H50" i="6" s="1"/>
  <c r="D50" i="6" s="1"/>
  <c r="B35" i="4"/>
  <c r="A22" i="6" s="1"/>
  <c r="C9" i="6"/>
  <c r="B32" i="4"/>
  <c r="A19" i="6" s="1"/>
  <c r="B34" i="4"/>
  <c r="A21" i="6" s="1"/>
  <c r="B53" i="4"/>
  <c r="A37" i="6" s="1"/>
  <c r="B59" i="4"/>
  <c r="A42" i="6" s="1"/>
  <c r="A27" i="6"/>
  <c r="B71" i="4"/>
  <c r="A52" i="6" s="1"/>
  <c r="C8" i="6"/>
  <c r="B63" i="4"/>
  <c r="A45" i="6" s="1"/>
  <c r="C7" i="6"/>
  <c r="B51" i="4"/>
  <c r="A35" i="6" s="1"/>
  <c r="B57" i="4"/>
  <c r="A40" i="6" s="1"/>
  <c r="A25" i="6"/>
  <c r="B50" i="4"/>
  <c r="A34" i="6" s="1"/>
  <c r="B56" i="4"/>
  <c r="A39" i="6" s="1"/>
  <c r="B62" i="4"/>
  <c r="A44" i="6" s="1"/>
  <c r="B68" i="4"/>
  <c r="A49" i="6" s="1"/>
  <c r="C5" i="6"/>
  <c r="C6" i="6"/>
  <c r="G37" i="4"/>
  <c r="A15" i="6"/>
  <c r="C4" i="6"/>
  <c r="G64" i="6"/>
  <c r="F69" i="6"/>
  <c r="G69" i="6" a="1"/>
  <c r="G69" i="6" s="1"/>
  <c r="G49" i="4"/>
  <c r="G43" i="4"/>
  <c r="G31" i="4"/>
  <c r="G61" i="4"/>
  <c r="G55" i="4"/>
  <c r="G67" i="4"/>
  <c r="T37" i="5"/>
  <c r="T24" i="5"/>
  <c r="T14" i="5"/>
  <c r="T30" i="5"/>
  <c r="T15" i="5"/>
  <c r="T22" i="5"/>
  <c r="T33" i="5"/>
  <c r="T9" i="5"/>
  <c r="T6" i="5"/>
  <c r="T19" i="5"/>
  <c r="T23" i="5"/>
  <c r="T34" i="5"/>
  <c r="T7" i="5"/>
  <c r="T18" i="5"/>
  <c r="T36" i="5"/>
  <c r="T20" i="5"/>
  <c r="T28" i="5"/>
  <c r="T13" i="5"/>
  <c r="T10" i="5"/>
  <c r="T17" i="5"/>
  <c r="T11" i="5"/>
  <c r="T12" i="5"/>
  <c r="T27" i="5"/>
  <c r="T40" i="5"/>
  <c r="T35" i="5"/>
  <c r="T25" i="5"/>
  <c r="T5" i="5"/>
  <c r="T16" i="5"/>
  <c r="T39" i="5"/>
  <c r="T26" i="5"/>
  <c r="T8" i="5"/>
  <c r="T38" i="5"/>
  <c r="T32" i="5"/>
  <c r="T29" i="5"/>
  <c r="T31" i="5"/>
  <c r="T21" i="5"/>
  <c r="D65" i="6" l="1"/>
  <c r="C65" i="6"/>
  <c r="C66" i="6"/>
  <c r="H67" i="6"/>
  <c r="B47" i="6"/>
  <c r="G47" i="6" s="1"/>
  <c r="K68" i="6"/>
  <c r="D17" i="6"/>
  <c r="B52" i="6"/>
  <c r="G52" i="6" s="1"/>
  <c r="F27" i="6"/>
  <c r="C35" i="6"/>
  <c r="D35" i="6"/>
  <c r="C40" i="6"/>
  <c r="C50" i="6"/>
  <c r="B64" i="6"/>
  <c r="H64" i="6"/>
  <c r="H69" i="6"/>
  <c r="C69" i="6"/>
  <c r="D67" i="6" l="1"/>
  <c r="C67" i="6"/>
  <c r="H27" i="6"/>
  <c r="F68" i="6"/>
  <c r="H68" i="6" s="1"/>
  <c r="F32" i="6"/>
  <c r="H32" i="6" s="1"/>
  <c r="F52" i="6"/>
  <c r="H52" i="6" s="1"/>
  <c r="F42" i="6"/>
  <c r="H42" i="6" s="1"/>
  <c r="F47" i="6"/>
  <c r="H47" i="6" s="1"/>
  <c r="F37" i="6"/>
  <c r="H37" i="6" s="1"/>
  <c r="F54" i="6"/>
  <c r="D64" i="6"/>
  <c r="C64" i="6"/>
  <c r="D27" i="6" l="1"/>
  <c r="C27" i="6"/>
  <c r="D47" i="6"/>
  <c r="C47" i="6"/>
  <c r="D42" i="6"/>
  <c r="C42" i="6"/>
  <c r="D68" i="6"/>
  <c r="C68" i="6"/>
  <c r="D52" i="6"/>
  <c r="C52" i="6"/>
  <c r="F57" i="6"/>
  <c r="H57" i="6" s="1"/>
  <c r="F60" i="6"/>
  <c r="H60" i="6" s="1"/>
  <c r="F62" i="6"/>
  <c r="H62" i="6" s="1"/>
  <c r="F63" i="6"/>
  <c r="H63" i="6" s="1"/>
  <c r="F59" i="6"/>
  <c r="H59" i="6" s="1"/>
  <c r="H54" i="6"/>
  <c r="F58" i="6"/>
  <c r="H58" i="6" s="1"/>
  <c r="F55" i="6"/>
  <c r="D37" i="6"/>
  <c r="C37" i="6"/>
  <c r="D32" i="6"/>
  <c r="C32" i="6"/>
  <c r="C58" i="6" l="1"/>
  <c r="D58" i="6"/>
  <c r="D54" i="6"/>
  <c r="C54" i="6"/>
  <c r="H55" i="6"/>
  <c r="F56" i="6"/>
  <c r="H56" i="6" s="1"/>
  <c r="D59" i="6"/>
  <c r="C59" i="6"/>
  <c r="D63" i="6"/>
  <c r="C63" i="6"/>
  <c r="C62" i="6"/>
  <c r="D62" i="6"/>
  <c r="C60" i="6"/>
  <c r="D60" i="6"/>
  <c r="D57" i="6"/>
  <c r="C57" i="6"/>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<sst xmlns="http://schemas.openxmlformats.org/spreadsheetml/2006/main" count="22781" uniqueCount="15865">
  <si>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</si>
  <si>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</si>
  <si>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</si>
  <si>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</si>
  <si>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</si>
  <si>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</si>
  <si>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</si>
  <si>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</si>
  <si>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</si>
  <si>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</si>
  <si>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</si>
  <si>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</si>
  <si>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</si>
  <si>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</si>
  <si>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</si>
  <si>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</si>
  <si>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</si>
  <si>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</si>
  <si>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</si>
  <si>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</si>
  <si>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</si>
  <si>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</si>
  <si>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</si>
  <si>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</si>
  <si>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</si>
  <si>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</si>
  <si>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</si>
  <si>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</si>
  <si>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</si>
  <si>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</si>
  <si>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</si>
  <si>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</si>
  <si>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</si>
  <si>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</si>
  <si>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</si>
  <si>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</si>
  <si>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</si>
  <si>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</si>
  <si>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</si>
  <si>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</si>
  <si>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</si>
  <si>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</si>
  <si>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</si>
  <si>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</si>
  <si>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</si>
  <si>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</si>
  <si>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</si>
  <si>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</si>
  <si>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</si>
  <si>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</si>
  <si>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</si>
  <si>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</si>
  <si>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</si>
  <si>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</si>
  <si>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</si>
  <si>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</si>
  <si>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</si>
  <si>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</si>
  <si>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</si>
  <si>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</si>
  <si>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</si>
  <si>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</si>
  <si>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</si>
  <si>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</si>
  <si>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</si>
  <si>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</si>
  <si>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</si>
  <si>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</si>
  <si>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</si>
  <si>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</si>
  <si>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</si>
  <si>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</si>
  <si>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</si>
  <si>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</si>
  <si>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</si>
  <si>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</si>
  <si>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</si>
  <si>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</si>
  <si>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</si>
  <si>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</si>
  <si>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</si>
  <si>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</si>
  <si>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</si>
  <si>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</si>
  <si>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</si>
  <si>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</si>
  <si>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</si>
  <si>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</si>
  <si>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</si>
  <si>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</si>
  <si>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</si>
  <si>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</si>
  <si>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</si>
  <si>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</si>
  <si>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</si>
  <si>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</si>
  <si>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</si>
  <si>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</si>
  <si>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</si>
  <si>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</si>
  <si>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</si>
  <si>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</si>
  <si>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</si>
  <si>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</si>
  <si>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</si>
  <si>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</si>
  <si>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</si>
  <si>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</si>
  <si>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</si>
  <si>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</si>
  <si>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</si>
  <si>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</si>
  <si>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</si>
  <si>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</si>
  <si>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</si>
  <si>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</si>
  <si>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</si>
  <si>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</si>
  <si>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</si>
  <si>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</si>
  <si>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</si>
  <si>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</si>
  <si>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</si>
  <si>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</si>
  <si>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</si>
  <si>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</si>
  <si>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</si>
  <si>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</si>
  <si>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</si>
  <si>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</si>
  <si>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</si>
  <si>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</si>
  <si>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</si>
  <si>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</si>
  <si>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</si>
  <si>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</si>
  <si>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</si>
  <si>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</si>
  <si>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</si>
  <si>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</si>
  <si>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</si>
  <si>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</si>
  <si>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</si>
  <si>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</si>
  <si>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</si>
  <si>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</si>
  <si>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</si>
  <si>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</si>
  <si>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</si>
  <si>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</si>
  <si>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</si>
  <si>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</si>
  <si>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</si>
  <si>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</si>
  <si>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</si>
  <si>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</si>
  <si>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</si>
  <si>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</si>
  <si>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</si>
  <si>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</si>
  <si>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</si>
  <si>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</si>
  <si>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</si>
  <si>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</si>
  <si>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</si>
  <si>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</si>
  <si>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</si>
  <si>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</si>
  <si>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</si>
  <si>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</si>
  <si>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</si>
  <si>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</si>
  <si>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</si>
  <si>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</si>
  <si>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</si>
  <si>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</si>
  <si>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</si>
  <si>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</si>
  <si>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</si>
  <si>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</si>
  <si>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</si>
  <si>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</si>
  <si>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</si>
  <si>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</si>
  <si>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</si>
  <si>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</si>
  <si>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</si>
  <si>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</si>
  <si>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</si>
  <si>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</si>
  <si>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</si>
  <si>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</si>
  <si>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</si>
  <si>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</si>
  <si>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</si>
  <si>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</si>
  <si>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</si>
  <si>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</si>
  <si>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</si>
  <si>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</si>
  <si>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</si>
  <si>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</si>
  <si>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</si>
  <si>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</si>
  <si>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</si>
  <si>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</si>
  <si>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</si>
  <si>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</si>
  <si>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</si>
  <si>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</si>
  <si>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</si>
  <si>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</si>
  <si>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</si>
  <si>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</si>
  <si>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</si>
  <si>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</si>
  <si>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</si>
  <si>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</si>
  <si>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</si>
  <si>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</si>
  <si>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</si>
  <si>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</si>
  <si>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</si>
  <si>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</si>
  <si>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</si>
  <si>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</si>
  <si>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</si>
  <si>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</si>
  <si>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</si>
  <si>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</si>
  <si>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</si>
  <si>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</si>
  <si>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</si>
  <si>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</si>
  <si>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</si>
  <si>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</si>
  <si>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</si>
  <si>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</si>
  <si>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</si>
  <si>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</si>
  <si>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</si>
  <si>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</si>
  <si>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</si>
  <si>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</si>
  <si>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</si>
  <si>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</si>
  <si>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</si>
  <si>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</si>
  <si>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</si>
  <si>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</si>
  <si>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</si>
  <si>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</si>
  <si>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</si>
  <si>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</si>
  <si>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</si>
  <si>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</si>
  <si>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</si>
  <si>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</si>
  <si>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</si>
  <si>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</si>
  <si>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</si>
  <si>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</si>
  <si>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</si>
  <si>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</si>
  <si>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</si>
  <si>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</si>
  <si>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</si>
  <si>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</si>
  <si>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</si>
  <si>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</si>
  <si>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</si>
  <si>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</si>
  <si>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</si>
  <si>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</si>
  <si>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</si>
  <si>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</si>
  <si>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</si>
  <si>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</si>
  <si>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</si>
  <si>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</si>
  <si>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</si>
  <si>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</si>
  <si>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</si>
  <si>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</si>
  <si>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</si>
  <si>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</si>
  <si>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</si>
  <si>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</si>
  <si>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</si>
  <si>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</si>
  <si>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</si>
  <si>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</si>
  <si>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</si>
  <si>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</si>
  <si>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</si>
  <si>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</si>
  <si>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</si>
  <si>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</si>
  <si>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</si>
  <si>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</si>
  <si>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</si>
  <si>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</si>
  <si>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</si>
  <si>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</si>
  <si>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</si>
  <si>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</si>
  <si>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</si>
  <si>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</si>
  <si>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</si>
  <si>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</si>
  <si>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</si>
  <si>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</si>
  <si>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</si>
  <si>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</si>
  <si>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</si>
  <si>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</si>
  <si>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</si>
  <si>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</si>
  <si>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</si>
  <si>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</si>
  <si>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</si>
  <si>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</si>
  <si>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</si>
  <si>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</si>
  <si>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</si>
  <si>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</si>
  <si>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</si>
  <si>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</si>
  <si>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</si>
  <si>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</si>
  <si>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</si>
  <si>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</si>
  <si>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</si>
  <si>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</si>
  <si>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</si>
  <si>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</si>
  <si>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</si>
  <si>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</si>
  <si>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</si>
  <si>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</si>
  <si>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</si>
  <si>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</si>
  <si>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</si>
  <si>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</si>
  <si>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</si>
  <si>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</si>
  <si>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</si>
  <si>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</si>
  <si>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</si>
  <si>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</si>
  <si>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</si>
  <si>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</si>
  <si>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</si>
  <si>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</si>
  <si>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</si>
  <si>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</si>
  <si>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</si>
  <si>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</si>
  <si>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</si>
  <si>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</si>
  <si>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</si>
  <si>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</si>
  <si>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</si>
  <si>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</si>
  <si>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</si>
  <si>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</si>
  <si>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</si>
  <si>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</si>
  <si>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</si>
  <si>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</si>
  <si>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</si>
  <si>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</si>
  <si>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</si>
  <si>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</si>
  <si>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</si>
  <si>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</si>
  <si>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</si>
  <si>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</si>
  <si>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</si>
  <si>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</si>
  <si>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</si>
  <si>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</si>
  <si>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</si>
  <si>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</si>
  <si>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</si>
  <si>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</si>
  <si>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</si>
  <si>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</si>
  <si>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</si>
  <si>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</si>
  <si>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</si>
  <si>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</si>
  <si>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</si>
  <si>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</si>
  <si>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</si>
  <si>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</si>
  <si>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</si>
  <si>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</si>
  <si>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</si>
  <si>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</si>
  <si>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</si>
  <si>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</si>
  <si>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</si>
  <si>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</si>
  <si>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</si>
  <si>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</si>
  <si>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</si>
  <si>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</si>
  <si>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</si>
  <si>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</si>
  <si>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</si>
  <si>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</si>
  <si>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</si>
  <si>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</si>
  <si>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</si>
  <si>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</si>
  <si>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</si>
  <si>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</si>
  <si>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</si>
  <si>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</si>
  <si>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</si>
  <si>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</si>
  <si>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</si>
  <si>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</si>
  <si>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</si>
  <si>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</si>
  <si>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</si>
  <si>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</si>
  <si>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</si>
  <si>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</si>
  <si>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</si>
  <si>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</si>
  <si>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</si>
  <si>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</si>
  <si>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</si>
  <si>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</si>
  <si>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</si>
  <si>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</si>
  <si>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</si>
  <si>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</si>
  <si>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</si>
  <si>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</si>
  <si>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</si>
  <si>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</si>
  <si>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</si>
  <si>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</si>
  <si>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</si>
  <si>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</si>
  <si>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</si>
  <si>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</si>
  <si>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</si>
  <si>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</si>
  <si>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</si>
  <si>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</si>
  <si>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</si>
  <si>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</si>
  <si>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</si>
  <si>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</si>
  <si>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</si>
  <si>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</si>
  <si>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</si>
  <si>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</si>
  <si>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</si>
  <si>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</si>
  <si>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</si>
  <si>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</si>
  <si>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</si>
  <si>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</si>
  <si>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</si>
  <si>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</si>
  <si>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</si>
  <si>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</si>
  <si>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</si>
  <si>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</si>
  <si>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</si>
  <si>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</si>
  <si>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</si>
  <si>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</si>
  <si>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</si>
  <si>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</si>
  <si>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</si>
  <si>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</si>
  <si>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</si>
  <si>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</si>
  <si>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</si>
  <si>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</si>
  <si>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</si>
  <si>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</si>
  <si>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</si>
  <si>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</si>
  <si>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</si>
  <si>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</si>
  <si>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</si>
  <si>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</si>
  <si>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</si>
  <si>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</si>
  <si>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</si>
  <si>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</si>
  <si>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</si>
  <si>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</si>
  <si>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</si>
  <si>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</si>
  <si>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</si>
  <si>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</si>
  <si>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</si>
  <si>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</si>
  <si>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</si>
  <si>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</si>
  <si>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</si>
  <si>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</si>
  <si>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</si>
  <si>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</si>
  <si>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</si>
  <si>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</si>
  <si>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</si>
  <si>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</si>
  <si>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</si>
  <si>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</si>
  <si>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</si>
  <si>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</si>
  <si>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</si>
  <si>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</si>
  <si>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</si>
  <si>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</si>
  <si>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</si>
  <si>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</si>
  <si>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</si>
  <si>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</si>
  <si>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</si>
  <si>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</si>
  <si>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</si>
  <si>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</si>
  <si>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</si>
  <si>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</si>
  <si>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</si>
  <si>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</si>
  <si>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</si>
  <si>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</si>
  <si>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</si>
  <si>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</si>
  <si>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</si>
  <si>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</si>
  <si>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</si>
  <si>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</si>
  <si>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</si>
  <si>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</si>
  <si>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</si>
  <si>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</si>
  <si>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</si>
  <si>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</si>
  <si>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</si>
  <si>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</si>
  <si>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</si>
  <si>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</si>
  <si>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</si>
  <si>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</si>
  <si>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</si>
  <si>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</si>
  <si>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</si>
  <si>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</si>
  <si>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</si>
  <si>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</si>
  <si>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</si>
  <si>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</si>
  <si>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</si>
  <si>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</si>
  <si>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</si>
  <si>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</si>
  <si>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</si>
  <si>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</si>
  <si>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</si>
  <si>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</si>
  <si>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</si>
  <si>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</si>
  <si>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</si>
  <si>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</si>
  <si>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</si>
  <si>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</si>
  <si>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</si>
  <si>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</si>
  <si>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</si>
  <si>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</si>
  <si>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</si>
  <si>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</si>
  <si>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</si>
  <si>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</si>
  <si>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</si>
  <si>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</si>
  <si>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</si>
  <si>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</si>
  <si>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</si>
  <si>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</si>
  <si>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</si>
  <si>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</si>
  <si>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</si>
  <si>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</si>
  <si>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</si>
  <si>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</si>
  <si>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</si>
  <si>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</si>
  <si>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</si>
  <si>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</si>
  <si>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</si>
  <si>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</si>
  <si>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</si>
  <si>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</si>
  <si>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</si>
  <si>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</si>
  <si>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</si>
  <si>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</si>
  <si>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</si>
  <si>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</si>
  <si>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</si>
  <si>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</si>
  <si>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</si>
  <si>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</si>
  <si>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</si>
  <si>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</si>
  <si>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</si>
  <si>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</si>
  <si>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</si>
  <si>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</si>
  <si>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</si>
  <si>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</si>
  <si>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</si>
  <si>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</si>
  <si>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</si>
  <si>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</si>
  <si>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</si>
  <si>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</si>
  <si>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</si>
  <si>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</si>
  <si>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</si>
  <si>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</si>
  <si>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</si>
  <si>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</si>
  <si>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</si>
  <si>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</si>
  <si>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</si>
  <si>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</si>
  <si>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</si>
  <si>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</si>
  <si>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</si>
  <si>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</si>
  <si>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</si>
  <si>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</si>
  <si>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</si>
  <si>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</si>
  <si>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</si>
  <si>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</si>
  <si>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</si>
  <si>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</si>
  <si>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</si>
  <si>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</si>
  <si>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</si>
  <si>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</si>
  <si>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</si>
  <si>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</si>
  <si>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</si>
  <si>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</si>
  <si>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</si>
  <si>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</si>
  <si>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</si>
  <si>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</si>
  <si>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</si>
  <si>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</si>
  <si>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</si>
  <si>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</si>
  <si>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</si>
  <si>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</si>
  <si>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</si>
  <si>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</si>
  <si>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</si>
  <si>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</si>
  <si>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</si>
  <si>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</si>
  <si>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</si>
  <si>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</si>
  <si>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</si>
  <si>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</si>
  <si>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</si>
  <si>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</si>
  <si>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</si>
  <si>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</si>
  <si>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</si>
  <si>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</si>
  <si>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</si>
  <si>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</si>
  <si>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</si>
  <si>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</si>
  <si>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</si>
  <si>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</si>
  <si>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</si>
  <si>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</si>
  <si>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</si>
  <si>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</si>
  <si>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</si>
  <si>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</si>
  <si>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</si>
  <si>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</si>
  <si>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</si>
  <si>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</si>
  <si>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</si>
  <si>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</si>
  <si>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</si>
  <si>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</si>
  <si>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</si>
  <si>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</si>
  <si>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</si>
  <si>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</si>
  <si>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</si>
  <si>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</si>
  <si>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</si>
  <si>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</si>
  <si>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</si>
  <si>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</si>
  <si>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</si>
  <si>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</si>
  <si>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</si>
  <si>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</si>
  <si>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</si>
  <si>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</si>
  <si>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</si>
  <si>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</si>
  <si>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</si>
  <si>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</si>
  <si>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</si>
  <si>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</si>
  <si>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</si>
  <si>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</si>
  <si>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</si>
  <si>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</si>
  <si>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</si>
  <si>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</si>
  <si>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</si>
  <si>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</si>
  <si>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</si>
  <si>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</si>
  <si>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</si>
  <si>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</si>
  <si>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</si>
  <si>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</si>
  <si>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</si>
  <si>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</si>
  <si>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</si>
  <si>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</si>
  <si>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</si>
  <si>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</si>
  <si>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</si>
  <si>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</si>
  <si>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</si>
  <si>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</si>
  <si>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</si>
  <si>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</si>
  <si>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</si>
  <si>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</si>
  <si>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</si>
  <si>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</si>
  <si>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</si>
  <si>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</si>
  <si>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</si>
  <si>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</si>
  <si>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</si>
  <si>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</si>
  <si>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</si>
  <si>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</si>
  <si>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</si>
  <si>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</si>
  <si>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</si>
  <si>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</si>
  <si>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</si>
  <si>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</si>
  <si>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</si>
  <si>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</si>
  <si>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</si>
  <si>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</si>
  <si>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</si>
  <si>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</si>
  <si>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</si>
  <si>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</si>
  <si>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</si>
  <si>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</si>
  <si>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</si>
  <si>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</si>
  <si>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</si>
  <si>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</si>
  <si>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</si>
  <si>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</si>
  <si>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</si>
  <si>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</si>
  <si>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</si>
  <si>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</si>
  <si>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</si>
  <si>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</si>
  <si>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</si>
  <si>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</si>
  <si>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</si>
  <si>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</si>
  <si>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</si>
  <si>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</si>
  <si>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</si>
  <si>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</si>
  <si>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</si>
  <si>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</si>
  <si>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</si>
  <si>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</si>
  <si>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</si>
  <si>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</si>
  <si>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</si>
  <si>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</si>
  <si>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</si>
  <si>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</si>
  <si>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</si>
  <si>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</si>
  <si>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</si>
  <si>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</si>
  <si>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</si>
  <si>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</si>
  <si>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</si>
  <si>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</si>
  <si>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</si>
  <si>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</si>
  <si>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</si>
  <si>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</si>
  <si>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</si>
  <si>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</si>
  <si>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</si>
  <si>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</si>
  <si>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</si>
  <si>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</si>
  <si>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</si>
  <si>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</si>
  <si>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</si>
  <si>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</si>
  <si>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</si>
  <si>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</si>
  <si>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</si>
  <si>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</si>
  <si>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</si>
  <si>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</si>
  <si>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</si>
  <si>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</si>
  <si>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</si>
  <si>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</si>
  <si>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</si>
  <si>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</si>
  <si>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</si>
  <si>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</si>
  <si>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</si>
  <si>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</si>
  <si>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</si>
  <si>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</si>
  <si>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</si>
  <si>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</si>
  <si>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</si>
  <si>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</si>
  <si>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</si>
  <si>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</si>
  <si>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</si>
  <si>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</si>
  <si>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</si>
  <si>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</si>
  <si>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</si>
  <si>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</si>
  <si>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</si>
  <si>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</si>
  <si>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</si>
  <si>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</si>
  <si>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</si>
  <si>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</si>
  <si>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</si>
  <si>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</si>
  <si>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</si>
  <si>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</si>
  <si>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</si>
  <si>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</si>
  <si>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</si>
  <si>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</si>
  <si>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</si>
  <si>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</si>
  <si>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</si>
  <si>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</si>
  <si>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</si>
  <si>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</si>
  <si>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</si>
  <si>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</si>
  <si>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</si>
  <si>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</si>
  <si>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</si>
  <si>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</si>
  <si>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</si>
  <si>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</si>
  <si>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</si>
  <si>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</si>
  <si>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</si>
  <si>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</si>
  <si>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</si>
  <si>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</si>
  <si>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</si>
  <si>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</si>
  <si>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</si>
  <si>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</si>
  <si>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</si>
  <si>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</si>
  <si>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</si>
  <si>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</si>
  <si>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</si>
  <si>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</si>
  <si>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</si>
  <si>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</si>
  <si>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</si>
  <si>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</si>
  <si>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</si>
  <si>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</si>
  <si>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</si>
  <si>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</si>
  <si>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</si>
  <si>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</si>
  <si>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</si>
  <si>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</si>
  <si>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</si>
  <si>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</si>
  <si>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</si>
  <si>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</si>
  <si>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</si>
  <si>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</si>
  <si>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</si>
  <si>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</si>
  <si>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</si>
  <si>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</si>
  <si>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</si>
  <si>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</si>
  <si>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</si>
  <si>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</si>
  <si>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</si>
  <si>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</si>
  <si>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</si>
  <si>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</si>
  <si>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</si>
  <si>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</si>
  <si>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</si>
  <si>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</si>
  <si>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</si>
  <si>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</si>
  <si>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</si>
  <si>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</si>
  <si>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</si>
  <si>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</si>
  <si>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</si>
  <si>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</si>
  <si>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</si>
  <si>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</si>
  <si>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</si>
  <si>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</si>
  <si>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</si>
  <si>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</si>
  <si>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</si>
  <si>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</si>
  <si>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</si>
  <si>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</si>
  <si>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</si>
  <si>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</si>
  <si>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</si>
  <si>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</si>
  <si>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</si>
  <si>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</si>
  <si>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</si>
  <si>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</si>
  <si>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</si>
  <si>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</si>
  <si>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</si>
  <si>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</si>
  <si>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</si>
  <si>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</si>
  <si>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</si>
  <si>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</si>
  <si>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</si>
  <si>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</si>
  <si>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</si>
  <si>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</si>
  <si>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</si>
  <si>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</si>
  <si>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</si>
  <si>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</si>
  <si>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</si>
  <si>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</si>
  <si>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</si>
  <si>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</si>
  <si>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</si>
  <si>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</si>
  <si>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</si>
  <si>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</si>
  <si>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</si>
  <si>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</si>
  <si>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</si>
  <si>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</si>
  <si>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</si>
  <si>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</si>
  <si>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</si>
  <si>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</si>
  <si>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</si>
  <si>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</si>
  <si>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</si>
  <si>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</si>
  <si>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</si>
  <si>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</si>
  <si>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</si>
  <si>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</si>
  <si>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</si>
  <si>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</si>
  <si>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</si>
  <si>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</si>
  <si>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</si>
  <si>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</si>
  <si>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</si>
  <si>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</si>
  <si>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</si>
  <si>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</si>
  <si>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</si>
  <si>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</si>
  <si>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</si>
  <si>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</si>
  <si>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</si>
  <si>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</si>
  <si>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</si>
  <si>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</si>
  <si>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</si>
  <si>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</si>
  <si>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</si>
  <si>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</si>
  <si>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</si>
  <si>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</si>
  <si>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</si>
  <si>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</si>
  <si>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</si>
  <si>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</si>
  <si>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</si>
  <si>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</si>
  <si>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</si>
  <si>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</si>
  <si>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</si>
  <si>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</si>
  <si>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</si>
  <si>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</si>
  <si>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</si>
  <si>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</si>
  <si>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</si>
  <si>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</si>
  <si>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</si>
  <si>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</si>
  <si>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</si>
  <si>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</si>
  <si>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</si>
  <si>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</si>
  <si>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</si>
  <si>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</si>
  <si>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</si>
  <si>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</si>
  <si>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</si>
  <si>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</si>
  <si>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</si>
  <si>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</si>
  <si>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</si>
  <si>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</si>
  <si>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</si>
  <si>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</si>
  <si>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</si>
  <si>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</si>
  <si>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</si>
  <si>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</si>
  <si>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</si>
  <si>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</si>
  <si>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</si>
  <si>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</si>
  <si>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</si>
  <si>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</si>
  <si>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</si>
  <si>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</si>
  <si>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</si>
  <si>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</si>
  <si>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</si>
  <si>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</si>
  <si>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</si>
  <si>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</si>
  <si>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</si>
  <si>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</si>
  <si>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</si>
  <si>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</si>
  <si>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</si>
  <si>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</si>
  <si>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</si>
  <si>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</si>
  <si>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</si>
  <si>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</si>
  <si>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</si>
  <si>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</si>
  <si>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</si>
  <si>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</si>
  <si>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</si>
  <si>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</si>
  <si>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</si>
  <si>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</si>
  <si>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</si>
  <si>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</si>
  <si>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</si>
  <si>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</si>
  <si>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</si>
  <si>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</si>
  <si>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</si>
  <si>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</si>
  <si>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</si>
  <si>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</si>
  <si>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</si>
  <si>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</si>
  <si>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</si>
  <si>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</si>
  <si>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</si>
  <si>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</si>
  <si>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</si>
  <si>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</si>
  <si>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</si>
  <si>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</si>
  <si>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</si>
  <si>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</si>
  <si>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</si>
  <si>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</si>
  <si>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</si>
  <si>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</si>
  <si>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</si>
  <si>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</si>
  <si>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</si>
  <si>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</si>
  <si>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</si>
  <si>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</si>
  <si>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</si>
  <si>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</si>
  <si>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</si>
  <si>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</si>
  <si>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</si>
  <si>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</si>
  <si>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</si>
  <si>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</si>
  <si>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</si>
  <si>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</si>
  <si>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</si>
  <si>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</si>
  <si>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</si>
  <si>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</si>
  <si>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</si>
  <si>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</si>
  <si>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</si>
  <si>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</si>
  <si>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</si>
  <si>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</si>
  <si>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</si>
  <si>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</si>
  <si>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</si>
  <si>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</si>
  <si>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</si>
  <si>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</si>
  <si>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</si>
  <si>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</si>
  <si>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</si>
  <si>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</si>
  <si>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</si>
  <si>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</si>
  <si>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</si>
  <si>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</si>
  <si>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</si>
  <si>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</si>
  <si>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</si>
  <si>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</si>
  <si>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</si>
  <si>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</si>
  <si>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</si>
  <si>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</si>
  <si>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</si>
  <si>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</si>
  <si>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</si>
  <si>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</si>
  <si>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</si>
  <si>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</si>
  <si>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</si>
  <si>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</si>
  <si>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</si>
  <si>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</si>
  <si>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</si>
  <si>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</si>
  <si>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</si>
  <si>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</si>
  <si>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</si>
  <si>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</si>
  <si>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</si>
  <si>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</si>
  <si>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</si>
  <si>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</si>
  <si>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</si>
  <si>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</si>
  <si>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</si>
  <si>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</si>
  <si>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</si>
  <si>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</si>
  <si>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</si>
  <si>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</si>
  <si>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</si>
  <si>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</si>
  <si>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</si>
  <si>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</si>
  <si>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</si>
  <si>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</si>
  <si>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</si>
  <si>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</si>
  <si>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</si>
  <si>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</si>
  <si>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</si>
  <si>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</si>
  <si>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</si>
  <si>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</si>
  <si>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</si>
  <si>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</si>
  <si>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</si>
  <si>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</si>
  <si>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</si>
  <si>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</si>
  <si>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</si>
  <si>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</si>
  <si>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</si>
  <si>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</si>
  <si>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</si>
  <si>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</si>
  <si>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</si>
  <si>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</si>
  <si>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</si>
  <si>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</si>
  <si>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</si>
  <si>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</si>
  <si>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</si>
  <si>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</si>
  <si>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</si>
  <si>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</si>
  <si>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</si>
  <si>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</si>
  <si>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</si>
  <si>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</si>
  <si>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</si>
  <si>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</si>
  <si>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</si>
  <si>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</si>
  <si>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</si>
  <si>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</si>
  <si>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</si>
  <si>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</si>
  <si>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</si>
  <si>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</si>
  <si>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</si>
  <si>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</si>
  <si>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</si>
  <si>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</si>
  <si>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</si>
  <si>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</si>
  <si>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</si>
  <si>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</si>
  <si>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</si>
  <si>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</si>
  <si>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</si>
  <si>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</si>
  <si>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</si>
  <si>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</si>
  <si>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</si>
  <si>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</si>
  <si>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</si>
  <si>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</si>
  <si>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</si>
  <si>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</si>
  <si>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</si>
  <si>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</si>
  <si>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</si>
  <si>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</si>
  <si>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</si>
  <si>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</si>
  <si>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</si>
  <si>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</si>
  <si>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</si>
  <si>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</si>
  <si>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</si>
  <si>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</si>
  <si>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</si>
  <si>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</si>
  <si>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</si>
  <si>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</si>
  <si>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</si>
  <si>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</si>
  <si>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</si>
  <si>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</si>
  <si>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</si>
  <si>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</si>
  <si>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</si>
  <si>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</si>
  <si>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</si>
  <si>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</si>
  <si>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</si>
  <si>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</si>
  <si>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</si>
  <si>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</si>
  <si>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</si>
  <si>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</si>
  <si>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</si>
  <si>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</si>
  <si>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</si>
  <si>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</si>
  <si>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</si>
  <si>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</si>
  <si>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</si>
  <si>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</si>
  <si>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</si>
  <si>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</si>
  <si>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</si>
  <si>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</si>
  <si>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</si>
  <si>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</si>
  <si>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</si>
  <si>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</si>
  <si>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</si>
  <si>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</si>
  <si>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</si>
  <si>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</si>
  <si>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</si>
  <si>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</si>
  <si>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</si>
  <si>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</si>
  <si>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</si>
  <si>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</si>
  <si>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</si>
  <si>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</si>
  <si>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</si>
  <si>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</si>
  <si>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</si>
  <si>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</si>
  <si>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</si>
  <si>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</si>
  <si>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</si>
  <si>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</si>
  <si>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</si>
  <si>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</si>
  <si>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</si>
  <si>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</si>
  <si>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</si>
  <si>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</si>
  <si>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</si>
  <si>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</si>
  <si>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</si>
  <si>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</si>
  <si>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</si>
  <si>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</si>
  <si>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</si>
  <si>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</si>
  <si>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</si>
  <si>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</si>
  <si>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</si>
  <si>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</si>
  <si>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</si>
  <si>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</si>
  <si>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</si>
  <si>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</si>
  <si>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</si>
  <si>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</si>
  <si>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</si>
  <si>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</si>
  <si>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</si>
  <si>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</si>
  <si>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</si>
  <si>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</si>
  <si>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</si>
  <si>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</si>
  <si>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</si>
  <si>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</si>
  <si>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</si>
  <si>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</si>
  <si>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</si>
  <si>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</si>
  <si>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</si>
  <si>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</si>
  <si>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</si>
  <si>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</si>
  <si>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</si>
  <si>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</si>
  <si>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</si>
  <si>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</si>
  <si>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</si>
  <si>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</si>
  <si>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</si>
  <si>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</si>
  <si>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</si>
  <si>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</si>
  <si>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</si>
  <si>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</si>
  <si>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</si>
  <si>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</si>
  <si>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</si>
  <si>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</si>
  <si>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</si>
  <si>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</si>
  <si>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</si>
  <si>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</si>
  <si>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</si>
  <si>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</si>
  <si>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</si>
  <si>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</si>
  <si>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</si>
  <si>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</si>
  <si>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</si>
  <si>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</si>
  <si>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</si>
  <si>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</si>
  <si>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</si>
  <si>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</si>
  <si>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</si>
  <si>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</si>
  <si>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</si>
  <si>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</si>
  <si>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</si>
  <si>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</si>
  <si>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</si>
  <si>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</si>
  <si>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</si>
  <si>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</si>
  <si>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</si>
  <si>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</si>
  <si>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</si>
  <si>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</si>
  <si>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</si>
  <si>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</si>
  <si>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</si>
  <si>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</si>
  <si>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</si>
  <si>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</si>
  <si>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</si>
  <si>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</si>
  <si>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</si>
  <si>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</si>
  <si>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</si>
  <si>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</si>
  <si>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</si>
  <si>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</si>
  <si>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</si>
  <si>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</si>
  <si>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</si>
  <si>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</si>
  <si>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</si>
  <si>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</si>
  <si>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</si>
  <si>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</si>
  <si>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</si>
  <si>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</si>
  <si>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</si>
  <si>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</si>
  <si>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</si>
  <si>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</si>
  <si>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</si>
  <si>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</si>
  <si>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</si>
  <si>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</si>
  <si>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</si>
  <si>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</si>
  <si>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</si>
  <si>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</si>
  <si>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</si>
  <si>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</si>
  <si>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</si>
  <si>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</si>
  <si>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</si>
  <si>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</si>
  <si>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</si>
  <si>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</si>
  <si>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</si>
  <si>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</si>
  <si>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</si>
  <si>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</si>
  <si>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</si>
  <si>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</si>
  <si>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</si>
  <si>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</si>
  <si>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</si>
  <si>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</si>
  <si>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</si>
  <si>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</si>
  <si>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</si>
  <si>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</si>
  <si>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</si>
  <si>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</si>
  <si>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</si>
  <si>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</si>
  <si>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</si>
  <si>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</si>
  <si>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</si>
  <si>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</si>
  <si>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</si>
  <si>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</si>
  <si>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</si>
  <si>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</si>
  <si>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</si>
  <si>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</si>
  <si>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</si>
  <si>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</si>
  <si>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</si>
  <si>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</si>
  <si>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</si>
  <si>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</si>
  <si>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</si>
  <si>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</si>
  <si>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</si>
  <si>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</si>
  <si>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</si>
  <si>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</si>
  <si>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</si>
  <si>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</si>
  <si>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</si>
  <si>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</si>
  <si>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</si>
  <si>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</si>
  <si>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</si>
  <si>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</si>
  <si>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</si>
  <si>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</si>
  <si>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</si>
  <si>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</si>
  <si>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</si>
  <si>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</si>
  <si>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</si>
  <si>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</si>
  <si>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</si>
  <si>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</si>
  <si>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</si>
  <si>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</si>
  <si>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</si>
  <si>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</si>
  <si>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</si>
  <si>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</si>
  <si>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</si>
  <si>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</si>
  <si>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</si>
  <si>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</si>
  <si>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</si>
  <si>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</si>
  <si>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</si>
  <si>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</si>
  <si>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</si>
  <si>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</si>
  <si>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</si>
  <si>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</si>
  <si>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</si>
  <si>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</si>
  <si>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</si>
  <si>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</si>
  <si>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</si>
  <si>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</si>
  <si>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</si>
  <si>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</si>
  <si>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</si>
  <si>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</si>
  <si>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</si>
  <si>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</si>
  <si>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</si>
  <si>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</si>
  <si>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</si>
  <si>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</si>
  <si>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</si>
  <si>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</si>
  <si>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</si>
  <si>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</si>
  <si>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</si>
  <si>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</si>
  <si>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</si>
  <si>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</si>
  <si>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</si>
  <si>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</si>
  <si>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</si>
  <si>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</si>
  <si>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</si>
  <si>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</si>
  <si>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</si>
  <si>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</si>
  <si>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</si>
  <si>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</si>
  <si>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</si>
  <si>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</si>
  <si>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</si>
  <si>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</si>
  <si>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</si>
  <si>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</si>
  <si>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</si>
  <si>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</si>
  <si>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</si>
  <si>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</si>
  <si>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</si>
  <si>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</si>
  <si>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</si>
  <si>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</si>
  <si>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</si>
  <si>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</si>
  <si>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</si>
  <si>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</si>
  <si>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</si>
  <si>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</si>
  <si>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</si>
  <si>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</si>
  <si>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</si>
  <si>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</si>
  <si>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</si>
  <si>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</si>
  <si>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</si>
  <si>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</si>
  <si>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</si>
  <si>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</si>
  <si>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</si>
  <si>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</si>
  <si>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</si>
  <si>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</si>
  <si>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</si>
  <si>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</si>
  <si>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</si>
  <si>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</si>
  <si>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</si>
  <si>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</si>
  <si>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</si>
  <si>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</si>
  <si>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</si>
  <si>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</si>
  <si>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</si>
  <si>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</si>
  <si>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</si>
  <si>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</si>
  <si>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</si>
  <si>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</si>
  <si>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</si>
  <si>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</si>
  <si>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</si>
  <si>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</si>
  <si>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</si>
  <si>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</si>
  <si>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</si>
  <si>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</si>
  <si>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</si>
  <si>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</si>
  <si>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</si>
  <si>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</si>
  <si>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</si>
  <si>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</si>
  <si>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</si>
  <si>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</si>
  <si>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</si>
  <si>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</si>
  <si>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</si>
  <si>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</si>
  <si>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</si>
  <si>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</si>
  <si>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</si>
  <si>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</si>
  <si>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</si>
  <si>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</si>
  <si>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</si>
  <si>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</si>
  <si>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</si>
  <si>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</si>
  <si>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</si>
  <si>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</si>
  <si>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</si>
  <si>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</si>
  <si>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</si>
  <si>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</si>
  <si>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</si>
  <si>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</si>
  <si>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</si>
  <si>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</si>
  <si>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</si>
  <si>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</si>
  <si>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</si>
  <si>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</si>
  <si>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</si>
  <si>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</si>
  <si>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</si>
  <si>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</si>
  <si>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</si>
  <si>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</si>
  <si>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</si>
  <si>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</si>
  <si>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</si>
  <si>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</si>
  <si>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</si>
  <si>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</si>
  <si>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</si>
  <si>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</si>
  <si>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</si>
  <si>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</si>
  <si>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</si>
  <si>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</si>
  <si>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</si>
  <si>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</si>
  <si>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</si>
  <si>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</si>
  <si>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</si>
  <si>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</si>
  <si>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</si>
  <si>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</si>
  <si>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</si>
  <si>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</si>
  <si>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</si>
  <si>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</si>
  <si>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</si>
  <si>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</si>
  <si>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</si>
  <si>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</si>
  <si>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</si>
  <si>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</si>
  <si>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</si>
  <si>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</si>
  <si>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</si>
  <si>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</si>
  <si>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</si>
  <si>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</si>
  <si>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</si>
  <si>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</si>
  <si>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</si>
  <si>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</si>
  <si>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</si>
  <si>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</si>
  <si>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</si>
  <si>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</si>
  <si>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</si>
  <si>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</si>
  <si>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</si>
  <si>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</si>
  <si>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</si>
  <si>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</si>
  <si>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</si>
  <si>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</si>
  <si>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</si>
  <si>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</si>
  <si>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</si>
  <si>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</si>
  <si>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</si>
  <si>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</si>
  <si>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</si>
  <si>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</si>
  <si>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</si>
  <si>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</si>
  <si>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</si>
  <si>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</si>
  <si>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</si>
  <si>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</si>
  <si>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</si>
  <si>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</si>
  <si>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</si>
  <si>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</si>
  <si>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</si>
  <si>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</si>
  <si>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</si>
  <si>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</si>
  <si>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</si>
  <si>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</si>
  <si>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</si>
  <si>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</si>
  <si>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</si>
  <si>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</si>
  <si>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</si>
  <si>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</si>
  <si>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</si>
  <si>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</si>
  <si>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</si>
  <si>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</si>
  <si>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</si>
  <si>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</si>
  <si>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</si>
  <si>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</si>
  <si>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</si>
  <si>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</si>
  <si>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</si>
  <si>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</si>
  <si>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</si>
  <si>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</si>
  <si>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</si>
  <si>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</si>
  <si>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</si>
  <si>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</si>
  <si>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</si>
  <si>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</si>
  <si>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</si>
  <si>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</si>
  <si>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</si>
  <si>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</si>
  <si>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</si>
  <si>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</si>
  <si>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</si>
  <si>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</si>
  <si>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</si>
  <si>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</si>
  <si>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</si>
  <si>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</si>
  <si>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</si>
  <si>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</si>
  <si>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</si>
  <si>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</si>
  <si>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</si>
  <si>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</si>
  <si>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</si>
  <si>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</si>
  <si>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</si>
  <si>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</si>
  <si>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</si>
  <si>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</si>
  <si>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</si>
  <si>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</si>
  <si>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</si>
  <si>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</si>
  <si>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</si>
  <si>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</si>
  <si>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</si>
  <si>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</si>
  <si>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</si>
  <si>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</si>
  <si>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</si>
  <si>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</si>
  <si>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</si>
  <si>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</si>
  <si>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</si>
  <si>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</si>
  <si>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</si>
  <si>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</si>
  <si>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</si>
  <si>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</si>
  <si>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</si>
  <si>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</si>
  <si>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</si>
  <si>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</si>
  <si>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</si>
  <si>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</si>
  <si>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</si>
  <si>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</si>
  <si>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</si>
  <si>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</si>
  <si>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</si>
  <si>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</si>
  <si>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</si>
  <si>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</si>
  <si>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</si>
  <si>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</si>
  <si>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</si>
  <si>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</si>
  <si>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</si>
  <si>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</si>
  <si>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</si>
  <si>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</si>
  <si>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</si>
  <si>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</si>
  <si>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</si>
  <si>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</si>
  <si>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</si>
  <si>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</si>
  <si>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</si>
  <si>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</si>
  <si>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</si>
  <si>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</si>
  <si>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</si>
  <si>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</si>
  <si>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</si>
  <si>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</si>
  <si>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</si>
  <si>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</si>
  <si>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</si>
  <si>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</si>
  <si>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</si>
  <si>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</si>
  <si>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</si>
  <si>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</si>
  <si>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</si>
  <si>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</si>
  <si>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</si>
  <si>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</si>
  <si>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</si>
  <si>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</si>
  <si>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</si>
  <si>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</si>
  <si>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</si>
  <si>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</si>
  <si>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</si>
  <si>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</si>
  <si>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</si>
  <si>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</si>
  <si>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</si>
  <si>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</si>
  <si>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</si>
  <si>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</si>
  <si>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</si>
  <si>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</si>
  <si>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</si>
  <si>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</si>
  <si>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</si>
  <si>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</si>
  <si>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</si>
  <si>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</si>
  <si>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</si>
  <si>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</si>
  <si>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</si>
  <si>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</si>
  <si>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</si>
  <si>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</si>
  <si>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</si>
  <si>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</si>
  <si>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</si>
  <si>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</si>
  <si>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</si>
  <si>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</si>
  <si>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</si>
  <si>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</si>
  <si>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</si>
  <si>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</si>
  <si>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</si>
  <si>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</si>
  <si>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</si>
  <si>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</si>
  <si>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</si>
  <si>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</si>
  <si>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</si>
  <si>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</si>
  <si>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</si>
  <si>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</si>
  <si>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</si>
  <si>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</si>
  <si>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</si>
  <si>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</si>
  <si>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</si>
  <si>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</si>
  <si>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</si>
  <si>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</si>
  <si>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</si>
  <si>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</si>
  <si>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</si>
  <si>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</si>
  <si>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</si>
  <si>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</si>
  <si>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</si>
  <si>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</si>
  <si>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</si>
  <si>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</si>
  <si>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</si>
  <si>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</si>
  <si>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</si>
  <si>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</si>
  <si>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</si>
  <si>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</si>
  <si>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</si>
  <si>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</si>
  <si>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</si>
  <si>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</si>
  <si>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</si>
  <si>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</si>
  <si>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</si>
  <si>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</si>
  <si>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</si>
  <si>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</si>
  <si>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</si>
  <si>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</si>
  <si>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</si>
  <si>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</si>
  <si>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</si>
  <si>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</si>
  <si>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</si>
  <si>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</si>
  <si>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</si>
  <si>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</si>
  <si>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</si>
  <si>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</si>
  <si>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</si>
  <si>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</si>
  <si>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</si>
  <si>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</si>
  <si>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</si>
  <si>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</si>
  <si>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</si>
  <si>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</si>
  <si>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</si>
  <si>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</si>
  <si>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</si>
  <si>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</si>
  <si>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</si>
  <si>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</si>
  <si>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</si>
  <si>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</si>
  <si>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</si>
  <si>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</si>
  <si>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</si>
  <si>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</si>
  <si>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</si>
  <si>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</si>
  <si>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</si>
  <si>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</si>
  <si>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</si>
  <si>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</si>
  <si>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</si>
  <si>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</si>
  <si>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</si>
  <si>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</si>
  <si>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</si>
  <si>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</si>
  <si>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</si>
  <si>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</si>
  <si>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</si>
  <si>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</si>
  <si>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</si>
  <si>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</si>
  <si>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</si>
  <si>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</si>
  <si>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</si>
  <si>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</si>
  <si>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</si>
  <si>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</si>
  <si>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</si>
  <si>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</si>
  <si>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</si>
  <si>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</si>
  <si>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</si>
  <si>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</si>
  <si>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</si>
  <si>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</si>
  <si>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</si>
  <si>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</si>
  <si>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</si>
  <si>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</si>
  <si>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</si>
  <si>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</si>
  <si>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</si>
  <si>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</si>
  <si>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</si>
  <si>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</si>
  <si>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</si>
  <si>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</si>
  <si>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</si>
  <si>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</si>
  <si>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</si>
  <si>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</si>
  <si>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</si>
  <si>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</si>
  <si>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</si>
  <si>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</si>
  <si>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</si>
  <si>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</si>
  <si>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</si>
  <si>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</si>
  <si>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</si>
  <si>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</si>
  <si>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</si>
  <si>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</si>
  <si>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</si>
  <si>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</si>
  <si>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</si>
  <si>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</si>
  <si>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</si>
  <si>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</si>
  <si>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</si>
  <si>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</si>
  <si>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</si>
  <si>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</si>
  <si>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</si>
  <si>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</si>
  <si>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</si>
  <si>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</si>
  <si>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</si>
  <si>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</si>
  <si>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</si>
  <si>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</si>
  <si>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</si>
  <si>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</si>
  <si>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</si>
  <si>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</si>
  <si>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</si>
  <si>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</si>
  <si>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</si>
  <si>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</si>
  <si>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</si>
  <si>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</si>
  <si>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</si>
  <si>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</si>
  <si>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</si>
  <si>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</si>
  <si>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</si>
  <si>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</si>
  <si>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</si>
  <si>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</si>
  <si>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</si>
  <si>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</si>
  <si>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</si>
  <si>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</si>
  <si>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</si>
  <si>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</si>
  <si>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</si>
  <si>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</si>
  <si>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</si>
  <si>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</si>
  <si>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</si>
  <si>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</si>
  <si>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</si>
  <si>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</si>
  <si>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</si>
  <si>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</si>
  <si>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</si>
  <si>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</si>
  <si>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</si>
  <si>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</si>
  <si>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</si>
  <si>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</si>
  <si>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</si>
  <si>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</si>
  <si>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</si>
  <si>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</si>
  <si>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</si>
  <si>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</si>
  <si>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</si>
  <si>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</si>
  <si>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</si>
  <si>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</si>
  <si>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</si>
  <si>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</si>
  <si>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</si>
  <si>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</si>
  <si>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</si>
  <si>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</si>
  <si>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</si>
  <si>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</si>
  <si>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</si>
  <si>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</si>
  <si>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</si>
  <si>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</si>
  <si>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</si>
  <si>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</si>
  <si>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</si>
  <si>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</si>
  <si>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</si>
  <si>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</si>
  <si>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</si>
  <si>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</si>
  <si>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</si>
  <si>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</si>
  <si>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</si>
  <si>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</si>
  <si>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</si>
  <si>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</si>
  <si>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</si>
  <si>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</si>
  <si>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</si>
  <si>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</si>
  <si>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</si>
  <si>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</si>
  <si>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</si>
  <si>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</si>
  <si>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</si>
  <si>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</si>
  <si>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</si>
  <si>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</si>
  <si>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</si>
  <si>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</si>
  <si>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</si>
  <si>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</si>
  <si>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</si>
  <si>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</si>
  <si>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</si>
  <si>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</si>
  <si>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</si>
  <si>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</si>
  <si>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</si>
  <si>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</si>
  <si>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</si>
  <si>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</si>
  <si>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</si>
  <si>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</si>
  <si>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</si>
  <si>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</si>
  <si>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</si>
  <si>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</si>
  <si>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</si>
  <si>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</si>
  <si>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</si>
  <si>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</si>
  <si>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</si>
  <si>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</si>
  <si>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</si>
  <si>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</si>
  <si>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</si>
  <si>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</si>
  <si>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</si>
  <si>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</si>
  <si>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</si>
  <si>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</si>
  <si>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</si>
  <si>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</si>
  <si>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</si>
  <si>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</si>
  <si>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</si>
  <si>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</si>
  <si>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</si>
  <si>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</si>
  <si>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</si>
  <si>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</si>
  <si>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</si>
  <si>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</si>
  <si>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</si>
  <si>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</si>
  <si>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</si>
  <si>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</si>
  <si>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</si>
  <si>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</si>
  <si>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</si>
  <si>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</si>
  <si>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</si>
  <si>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</si>
  <si>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</si>
  <si>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</si>
  <si>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</si>
  <si>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</si>
  <si>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</si>
  <si>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</si>
  <si>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</si>
  <si>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</si>
  <si>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</si>
  <si>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</si>
  <si>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</si>
  <si>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</si>
  <si>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</si>
  <si>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</si>
  <si>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</si>
  <si>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</si>
  <si>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</si>
  <si>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</si>
  <si>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</si>
  <si>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</si>
  <si>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</si>
  <si>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</si>
  <si>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</si>
  <si>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</si>
  <si>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</si>
  <si>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</si>
  <si>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</si>
  <si>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</si>
  <si>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</si>
  <si>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</si>
  <si>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</si>
  <si>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</si>
  <si>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</si>
  <si>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</si>
  <si>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</si>
  <si>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</si>
  <si>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</si>
  <si>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</si>
  <si>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</si>
  <si>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</si>
  <si>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</si>
  <si>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</si>
  <si>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</si>
  <si>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</si>
  <si>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</si>
  <si>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</si>
  <si>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</si>
  <si>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</si>
  <si>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</si>
  <si>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</si>
  <si>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</si>
  <si>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</si>
  <si>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</si>
  <si>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</si>
  <si>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</si>
  <si>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</si>
  <si>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</si>
  <si>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</si>
  <si>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</si>
  <si>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</si>
  <si>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</si>
  <si>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</si>
  <si>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</si>
  <si>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</si>
  <si>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</si>
  <si>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</si>
  <si>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</si>
  <si>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</si>
  <si>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</si>
  <si>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</si>
  <si>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</si>
  <si>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</si>
  <si>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</si>
  <si>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</si>
  <si>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</si>
  <si>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</si>
  <si>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</si>
  <si>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</si>
  <si>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</si>
  <si>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</si>
  <si>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</si>
  <si>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</si>
  <si>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</si>
  <si>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</si>
  <si>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</si>
  <si>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</si>
  <si>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</si>
  <si>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</si>
  <si>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</si>
  <si>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</si>
  <si>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</si>
  <si>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</si>
  <si>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</si>
  <si>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</si>
  <si>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</si>
  <si>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</si>
  <si>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</si>
  <si>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</si>
  <si>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</si>
  <si>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</si>
  <si>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</si>
  <si>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</si>
  <si>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</si>
  <si>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</si>
  <si>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</si>
  <si>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</si>
  <si>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</si>
  <si>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</si>
  <si>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</si>
  <si>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</si>
  <si>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</si>
  <si>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</si>
  <si>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</si>
  <si>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</si>
  <si>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</si>
  <si>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</si>
  <si>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</si>
  <si>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</si>
  <si>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</si>
  <si>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</si>
  <si>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</si>
  <si>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</si>
  <si>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</si>
  <si>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</si>
  <si>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</si>
  <si>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</si>
  <si>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</si>
  <si>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</si>
  <si>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</si>
  <si>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</si>
  <si>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</si>
  <si>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</si>
  <si>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</si>
  <si>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</si>
  <si>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</si>
  <si>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</si>
  <si>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</si>
  <si>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</si>
  <si>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</si>
  <si>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</si>
  <si>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</si>
  <si>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</si>
  <si>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</si>
  <si>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</si>
  <si>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</si>
  <si>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</si>
  <si>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</si>
  <si>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</si>
  <si>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</si>
  <si>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</si>
  <si>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</si>
  <si>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</si>
  <si>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</si>
  <si>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</si>
  <si>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</si>
  <si>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</si>
  <si>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</si>
  <si>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</si>
  <si>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</si>
  <si>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</si>
  <si>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</si>
  <si>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</si>
  <si>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</si>
  <si>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</si>
  <si>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</si>
  <si>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</si>
  <si>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</si>
  <si>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</si>
  <si>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</si>
  <si>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</si>
  <si>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</si>
  <si>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</si>
  <si>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</si>
  <si>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</si>
  <si>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</si>
  <si>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</si>
  <si>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</si>
  <si>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</si>
  <si>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</si>
  <si>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</si>
  <si>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</si>
  <si>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</si>
  <si>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</si>
  <si>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</si>
  <si>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</si>
  <si>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</si>
  <si>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</si>
  <si>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</si>
  <si>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</si>
  <si>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</si>
  <si>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</si>
  <si>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</si>
  <si>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</si>
  <si>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</si>
  <si>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</si>
  <si>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</si>
  <si>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</si>
  <si>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</si>
  <si>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</si>
  <si>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</si>
  <si>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</si>
  <si>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</si>
  <si>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</si>
  <si>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</si>
  <si>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</si>
  <si>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</si>
  <si>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</si>
  <si>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</si>
  <si>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</si>
  <si>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</si>
  <si>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</si>
  <si>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</si>
  <si>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</si>
  <si>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</si>
  <si>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</si>
  <si>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</si>
  <si>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</si>
  <si>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</si>
  <si>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</si>
  <si>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</si>
  <si>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</si>
  <si>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</si>
  <si>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</si>
  <si>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</si>
  <si>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</si>
  <si>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</si>
  <si>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</si>
  <si>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</si>
  <si>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</si>
  <si>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</si>
  <si>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</si>
  <si>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</si>
  <si>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</si>
  <si>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</si>
  <si>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</si>
  <si>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</si>
  <si>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</si>
  <si>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</si>
  <si>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</si>
  <si>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</si>
  <si>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</si>
  <si>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</si>
  <si>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</si>
  <si>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</si>
  <si>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</si>
  <si>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</si>
  <si>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</si>
  <si>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</si>
  <si>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</si>
  <si>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</si>
  <si>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</si>
  <si>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</si>
  <si>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</si>
  <si>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</si>
  <si>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</si>
  <si>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</si>
  <si>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</si>
  <si>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</si>
  <si>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</si>
  <si>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</si>
  <si>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</si>
  <si>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</si>
  <si>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</si>
  <si>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</si>
  <si>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</si>
  <si>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</si>
  <si>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</si>
  <si>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</si>
  <si>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</si>
  <si>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</si>
  <si>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</si>
  <si>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</si>
  <si>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</si>
  <si>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</si>
  <si>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</si>
  <si>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</si>
  <si>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</si>
  <si>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</si>
  <si>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</si>
  <si>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</si>
  <si>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</si>
  <si>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</si>
  <si>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</si>
  <si>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</si>
  <si>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</si>
  <si>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</si>
  <si>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</si>
  <si>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</si>
  <si>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</si>
  <si>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</si>
  <si>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</si>
  <si>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</si>
  <si>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</si>
  <si>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</si>
  <si>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</si>
  <si>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</si>
  <si>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</si>
  <si>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</si>
  <si>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</si>
  <si>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</si>
  <si>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</si>
  <si>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</si>
  <si>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</si>
  <si>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</si>
  <si>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</si>
  <si>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</si>
  <si>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</si>
  <si>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</si>
  <si>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</si>
  <si>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</si>
  <si>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</si>
  <si>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</si>
  <si>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</si>
  <si>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</si>
  <si>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</si>
  <si>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</si>
  <si>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</si>
  <si>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</si>
  <si>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</si>
  <si>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</si>
  <si>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</si>
  <si>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</si>
  <si>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</si>
  <si>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</si>
  <si>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</si>
  <si>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</si>
  <si>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</si>
  <si>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</si>
  <si>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</si>
  <si>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</si>
  <si>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</si>
  <si>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</si>
  <si>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</si>
  <si>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</si>
  <si>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</si>
  <si>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</si>
  <si>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</si>
  <si>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</si>
  <si>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</si>
  <si>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</si>
  <si>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</si>
  <si>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</si>
  <si>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</si>
  <si>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</si>
  <si>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</si>
  <si>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</si>
  <si>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</si>
  <si>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</si>
  <si>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</si>
  <si>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</si>
  <si>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</si>
  <si>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</si>
  <si>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</si>
  <si>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</si>
  <si>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</si>
  <si>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</si>
  <si>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</si>
  <si>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</si>
  <si>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</si>
  <si>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</si>
  <si>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</si>
  <si>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</si>
  <si>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</si>
  <si>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</si>
  <si>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</si>
  <si>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</si>
  <si>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</si>
  <si>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</si>
  <si>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</si>
  <si>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</si>
  <si>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</si>
  <si>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</si>
  <si>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</si>
  <si>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</si>
  <si>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</si>
  <si>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</si>
  <si>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</si>
  <si>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</si>
  <si>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</si>
  <si>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</si>
  <si>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</si>
  <si>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</si>
  <si>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</si>
  <si>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</si>
  <si>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</si>
  <si>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</si>
  <si>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</si>
  <si>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</si>
  <si>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</si>
  <si>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</si>
  <si>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</si>
  <si>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</si>
  <si>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</si>
  <si>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</si>
  <si>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</si>
  <si>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</si>
  <si>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</si>
  <si>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</si>
  <si>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</si>
  <si>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</si>
  <si>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</si>
  <si>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</si>
  <si>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</si>
  <si>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</si>
  <si>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</si>
  <si>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</si>
  <si>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</si>
  <si>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</si>
  <si>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</si>
  <si>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</si>
  <si>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</si>
  <si>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</si>
  <si>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</si>
  <si>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</si>
  <si>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</si>
  <si>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</si>
  <si>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</si>
  <si>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</si>
  <si>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</si>
  <si>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</si>
  <si>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</si>
  <si>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</si>
  <si>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</si>
  <si>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</si>
  <si>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</si>
  <si>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</si>
  <si>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</si>
  <si>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</si>
  <si>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</si>
  <si>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</si>
  <si>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</si>
  <si>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</si>
  <si>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</si>
  <si>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</si>
  <si>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</si>
  <si>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</si>
  <si>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</si>
  <si>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</si>
  <si>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</si>
  <si>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</si>
  <si>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</si>
  <si>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</si>
  <si>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</si>
  <si>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</si>
  <si>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</si>
  <si>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</si>
  <si>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</si>
  <si>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</si>
  <si>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</si>
  <si>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</si>
  <si>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</si>
  <si>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</si>
  <si>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</si>
  <si>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</si>
  <si>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</si>
  <si>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</si>
  <si>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</si>
  <si>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</si>
  <si>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</si>
  <si>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</si>
  <si>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</si>
  <si>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</si>
  <si>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</si>
  <si>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</si>
  <si>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</si>
  <si>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</si>
  <si>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</si>
  <si>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</si>
  <si>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</si>
  <si>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</si>
  <si>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</si>
  <si>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</si>
  <si>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</si>
  <si>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</si>
  <si>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</si>
  <si>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</si>
  <si>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</si>
  <si>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</si>
  <si>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</si>
  <si>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</si>
  <si>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</si>
  <si>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</si>
  <si>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</si>
  <si>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</si>
  <si>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</si>
  <si>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</si>
  <si>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</si>
  <si>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</si>
  <si>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</si>
  <si>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</si>
  <si>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</si>
  <si>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</si>
  <si>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</si>
  <si>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</si>
  <si>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</si>
  <si>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</si>
  <si>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</si>
  <si>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</si>
  <si>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</si>
  <si>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</si>
  <si>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</si>
  <si>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</si>
  <si>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</si>
  <si>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</si>
  <si>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</si>
  <si>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</si>
  <si>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</si>
  <si>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</si>
  <si>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</si>
  <si>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</si>
  <si>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</si>
  <si>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</si>
  <si>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</si>
  <si>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</si>
  <si>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</si>
  <si>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</si>
  <si>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</si>
  <si>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</si>
  <si>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</si>
  <si>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</si>
  <si>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</si>
  <si>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</si>
  <si>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</si>
  <si>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</si>
  <si>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</si>
  <si>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</si>
  <si>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</si>
  <si>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</si>
  <si>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</si>
  <si>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</si>
  <si>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</si>
  <si>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</si>
  <si>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</si>
  <si>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</si>
  <si>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</si>
  <si>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</si>
  <si>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</si>
  <si>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</si>
  <si>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</si>
  <si>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</si>
  <si>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</si>
  <si>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</si>
  <si>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</si>
  <si>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</si>
  <si>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</si>
  <si>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</si>
  <si>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</si>
  <si>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</si>
  <si>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</si>
  <si>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</si>
  <si>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</si>
  <si>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</si>
  <si>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</si>
  <si>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</si>
  <si>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</si>
  <si>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</si>
  <si>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</si>
  <si>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</si>
  <si>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</si>
  <si>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</si>
  <si>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</si>
  <si>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</si>
  <si>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</si>
  <si>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</si>
  <si>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</si>
  <si>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</si>
  <si>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</si>
  <si>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</si>
  <si>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</si>
  <si>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</si>
  <si>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</si>
  <si>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</si>
  <si>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</si>
  <si>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</si>
  <si>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</si>
  <si>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</si>
  <si>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</si>
  <si>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</si>
  <si>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</si>
  <si>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</si>
  <si>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</si>
  <si>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</si>
  <si>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</si>
  <si>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</si>
  <si>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</si>
  <si>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</si>
  <si>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</si>
  <si>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</si>
  <si>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</si>
  <si>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</si>
  <si>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</si>
  <si>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</si>
  <si>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</si>
  <si>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</si>
  <si>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</si>
  <si>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</si>
  <si>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</si>
  <si>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</si>
  <si>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</si>
  <si>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</si>
  <si>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</si>
  <si>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</si>
  <si>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</si>
  <si>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</si>
  <si>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</si>
  <si>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</si>
  <si>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</si>
  <si>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</si>
  <si>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</si>
  <si>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</si>
  <si>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</si>
  <si>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</si>
  <si>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</si>
  <si>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</si>
  <si>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</si>
  <si>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</si>
  <si>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</si>
  <si>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</si>
  <si>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</si>
  <si>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</si>
  <si>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</si>
  <si>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</si>
  <si>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</si>
  <si>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</si>
  <si>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</si>
  <si>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</si>
  <si>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</si>
  <si>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</si>
  <si>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</si>
  <si>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</si>
  <si>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</si>
  <si>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</si>
  <si>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</si>
  <si>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</si>
  <si>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</si>
  <si>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</si>
  <si>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</si>
  <si>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</si>
  <si>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</si>
  <si>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</si>
  <si>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</si>
  <si>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</si>
  <si>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</si>
  <si>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</si>
  <si>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</si>
  <si>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</si>
  <si>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</si>
  <si>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</si>
  <si>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</si>
  <si>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</si>
  <si>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</si>
  <si>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</si>
  <si>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</si>
  <si>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</si>
  <si>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</si>
  <si>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</si>
  <si>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</si>
  <si>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</si>
  <si>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</si>
  <si>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</si>
  <si>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</si>
  <si>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</si>
  <si>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</si>
  <si>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</si>
  <si>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</si>
  <si>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</si>
  <si>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</si>
  <si>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</si>
  <si>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</si>
  <si>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</si>
  <si>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</si>
  <si>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</si>
  <si>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</si>
  <si>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</si>
  <si>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</si>
  <si>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</si>
  <si>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</si>
  <si>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</si>
  <si>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</si>
  <si>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</si>
  <si>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</si>
  <si>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</si>
  <si>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</si>
  <si>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</si>
  <si>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</si>
  <si>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</si>
  <si>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</si>
  <si>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</si>
  <si>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</si>
  <si>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</si>
  <si>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</si>
  <si>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</si>
  <si>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</si>
  <si>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</si>
  <si>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</si>
  <si>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</si>
  <si>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</si>
  <si>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</si>
  <si>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</si>
  <si>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</si>
  <si>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</si>
  <si>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</si>
  <si>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</si>
  <si>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</si>
  <si>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</si>
  <si>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</si>
  <si>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</si>
  <si>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</si>
  <si>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</si>
  <si>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</si>
  <si>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</si>
  <si>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</si>
  <si>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</si>
  <si>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</si>
  <si>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</si>
  <si>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</si>
  <si>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</si>
  <si>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</si>
  <si>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</si>
  <si>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</si>
  <si>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</si>
  <si>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</si>
  <si>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</si>
  <si>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</si>
  <si>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</si>
  <si>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</si>
  <si>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</si>
  <si>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</si>
  <si>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</si>
  <si>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</si>
  <si>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</si>
  <si>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</si>
  <si>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</si>
  <si>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</si>
  <si>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</si>
  <si>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</si>
  <si>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</si>
  <si>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</si>
  <si>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</si>
  <si>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</si>
  <si>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</si>
  <si>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</si>
  <si>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</si>
  <si>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</si>
  <si>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</si>
  <si>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</si>
  <si>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</si>
  <si>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</si>
  <si>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</si>
  <si>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</si>
  <si>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</si>
  <si>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</si>
  <si>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</si>
  <si>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</si>
  <si>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</si>
  <si>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</si>
  <si>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</si>
  <si>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</si>
  <si>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</si>
  <si>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</si>
  <si>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</si>
  <si>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</si>
  <si>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</si>
  <si>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</si>
  <si>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</si>
  <si>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</si>
  <si>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</si>
  <si>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</si>
  <si>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</si>
  <si>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</si>
  <si>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</si>
  <si>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</si>
  <si>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</si>
  <si>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</si>
  <si>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</si>
  <si>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</si>
  <si>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</si>
  <si>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</si>
  <si>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</si>
  <si>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</si>
  <si>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</si>
  <si>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</si>
  <si>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</si>
  <si>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</si>
  <si>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</si>
  <si>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</si>
  <si>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</si>
  <si>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</si>
  <si>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</si>
  <si>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</si>
  <si>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</si>
  <si>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</si>
  <si>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</si>
  <si>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</si>
  <si>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</si>
  <si>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</si>
  <si>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</si>
  <si>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</si>
  <si>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</si>
  <si>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</si>
  <si>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</si>
  <si>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</si>
  <si>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</si>
  <si>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</si>
  <si>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</si>
  <si>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</si>
  <si>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</si>
  <si>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</si>
  <si>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</si>
  <si>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</si>
  <si>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</si>
  <si>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</si>
  <si>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</si>
  <si>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</si>
  <si>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</si>
  <si>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</si>
  <si>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</si>
  <si>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</si>
  <si>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</si>
  <si>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</si>
  <si>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</si>
  <si>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</si>
  <si>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</si>
  <si>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</si>
  <si>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</si>
  <si>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</si>
  <si>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</si>
  <si>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</si>
  <si>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</si>
  <si>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</si>
  <si>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</si>
  <si>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</si>
  <si>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</si>
  <si>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</si>
  <si>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</si>
  <si>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</si>
  <si>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</si>
  <si>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</si>
  <si>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</si>
  <si>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</si>
  <si>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</si>
  <si>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</si>
  <si>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</si>
  <si>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</si>
  <si>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</si>
  <si>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</si>
  <si>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</si>
  <si>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</si>
  <si>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</si>
  <si>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</si>
  <si>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</si>
  <si>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</si>
  <si>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</si>
  <si>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</si>
  <si>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</si>
  <si>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</si>
  <si>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</si>
  <si>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</si>
  <si>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</si>
  <si>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</si>
  <si>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</si>
  <si>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</si>
  <si>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</si>
  <si>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</si>
  <si>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</si>
  <si>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</si>
  <si>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</si>
  <si>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</si>
  <si>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</si>
  <si>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</si>
  <si>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</si>
  <si>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</si>
  <si>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</si>
  <si>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</si>
  <si>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</si>
  <si>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</si>
  <si>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</si>
  <si>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</si>
  <si>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</si>
  <si>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</si>
  <si>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</si>
  <si>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</si>
  <si>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</si>
  <si>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</si>
  <si>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</si>
  <si>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</si>
  <si>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</si>
  <si>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</si>
  <si>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</si>
  <si>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</si>
  <si>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</si>
  <si>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</si>
  <si>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</si>
  <si>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</si>
  <si>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</si>
  <si>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</si>
  <si>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</si>
  <si>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</si>
  <si>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</si>
  <si>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</si>
  <si>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</si>
  <si>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</si>
  <si>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</si>
  <si>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</si>
  <si>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</si>
  <si>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</si>
  <si>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</si>
  <si>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</si>
  <si>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</si>
  <si>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</si>
  <si>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</si>
  <si>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</si>
  <si>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</si>
  <si>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</si>
  <si>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</si>
  <si>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</si>
  <si>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</si>
  <si>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</si>
  <si>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</si>
  <si>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</si>
  <si>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</si>
  <si>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</si>
  <si>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</si>
  <si>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</si>
  <si>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</si>
  <si>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</si>
  <si>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</si>
  <si>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</si>
  <si>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</si>
  <si>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</si>
  <si>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</si>
  <si>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</si>
  <si>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</si>
  <si>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</si>
  <si>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</si>
  <si>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</si>
  <si>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</si>
  <si>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</si>
  <si>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</si>
  <si>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</si>
  <si>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</si>
  <si>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</si>
  <si>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</si>
  <si>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</si>
  <si>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</si>
  <si>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</si>
  <si>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</si>
  <si>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</si>
  <si>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</si>
  <si>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</si>
  <si>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</si>
  <si>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</si>
  <si>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</si>
  <si>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</si>
  <si>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</si>
  <si>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</si>
  <si>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</si>
  <si>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</si>
  <si>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</si>
  <si>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</si>
  <si>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</si>
  <si>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</si>
  <si>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</si>
  <si>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</si>
  <si>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</si>
  <si>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</si>
  <si>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</si>
  <si>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</si>
  <si>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</si>
  <si>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</si>
  <si>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</si>
  <si>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</si>
  <si>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</si>
  <si>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</si>
  <si>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</si>
  <si>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</si>
  <si>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</si>
  <si>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</si>
  <si>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</si>
  <si>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</si>
  <si>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</si>
  <si>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</si>
  <si>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</si>
  <si>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</si>
  <si>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</si>
  <si>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</si>
  <si>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</si>
  <si>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</si>
  <si>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</si>
  <si>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</si>
  <si>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</si>
  <si>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</si>
  <si>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</si>
  <si>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</si>
  <si>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</si>
  <si>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</si>
  <si>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</si>
  <si>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</si>
  <si>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</si>
  <si>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</si>
  <si>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</si>
  <si>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</si>
  <si>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</si>
  <si>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</si>
  <si>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</si>
  <si>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</si>
  <si>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</si>
  <si>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</si>
  <si>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</si>
  <si>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</si>
  <si>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</si>
  <si>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</si>
  <si>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</si>
  <si>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</si>
  <si>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</si>
  <si>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</si>
  <si>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</si>
  <si>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</si>
  <si>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</si>
  <si>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</si>
  <si>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</si>
  <si>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</si>
  <si>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</si>
  <si>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</si>
  <si>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</si>
  <si>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</si>
  <si>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</si>
  <si>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</si>
  <si>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</si>
  <si>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</si>
  <si>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</si>
  <si>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</si>
  <si>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</si>
  <si>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</si>
  <si>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</si>
  <si>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</si>
  <si>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</si>
  <si>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</si>
  <si>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</si>
  <si>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</si>
  <si>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</si>
  <si>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</si>
  <si>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</si>
  <si>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</si>
  <si>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</si>
  <si>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</si>
  <si>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</si>
  <si>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</si>
  <si>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</si>
  <si>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</si>
  <si>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</si>
  <si>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</si>
  <si>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</si>
  <si>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</si>
  <si>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</si>
  <si>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</si>
  <si>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</si>
  <si>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</si>
  <si>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</si>
  <si>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</si>
  <si>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</si>
  <si>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</si>
  <si>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</si>
  <si>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</si>
  <si>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</si>
  <si>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</si>
  <si>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</si>
  <si>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</si>
  <si>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</si>
  <si>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</si>
  <si>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</si>
  <si>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</si>
  <si>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</si>
  <si>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</si>
  <si>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</si>
  <si>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</si>
  <si>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</si>
  <si>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</si>
  <si>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</si>
  <si>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</si>
  <si>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</si>
  <si>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</si>
  <si>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</si>
  <si>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</si>
  <si>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</si>
  <si>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</si>
  <si>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</si>
  <si>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</si>
  <si>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</si>
  <si>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</si>
  <si>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</si>
  <si>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</si>
  <si>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</si>
  <si>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</si>
  <si>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</si>
  <si>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</si>
  <si>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</si>
  <si>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</si>
  <si>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</si>
  <si>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</si>
  <si>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</si>
  <si>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</si>
  <si>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</si>
  <si>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</si>
  <si>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</si>
  <si>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</si>
  <si>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</si>
  <si>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</si>
  <si>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</si>
  <si>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</si>
  <si>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</si>
  <si>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</si>
  <si>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</si>
  <si>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</si>
  <si>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</si>
  <si>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</si>
  <si>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</si>
  <si>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</si>
  <si>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</si>
  <si>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</si>
  <si>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</si>
  <si>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</si>
  <si>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</si>
  <si>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</si>
  <si>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</si>
  <si>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</si>
  <si>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</si>
  <si>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</si>
  <si>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</si>
  <si>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</si>
  <si>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</si>
  <si>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</si>
  <si>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</si>
  <si>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</si>
  <si>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</si>
  <si>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</si>
  <si>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</si>
  <si>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</si>
  <si>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</si>
  <si>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</si>
  <si>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</si>
  <si>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</si>
  <si>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</si>
  <si>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</si>
  <si>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</si>
  <si>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</si>
  <si>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</si>
  <si>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</si>
  <si>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</si>
  <si>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</si>
  <si>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</si>
  <si>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</si>
  <si>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</si>
  <si>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</si>
  <si>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</si>
  <si>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</si>
  <si>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</si>
  <si>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</si>
  <si>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</si>
  <si>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</si>
  <si>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</si>
  <si>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</si>
  <si>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</si>
  <si>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</si>
  <si>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</si>
  <si>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</si>
  <si>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</si>
  <si>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</si>
  <si>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</si>
  <si>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</si>
  <si>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</si>
  <si>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</si>
  <si>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</si>
  <si>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</si>
  <si>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</si>
  <si>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</si>
  <si>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</si>
  <si>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</si>
  <si>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</si>
  <si>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</si>
  <si>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</si>
  <si>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</si>
  <si>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</si>
  <si>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</si>
  <si>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</si>
  <si>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</si>
  <si>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</si>
  <si>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</si>
  <si>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</si>
  <si>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</si>
  <si>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</si>
  <si>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</si>
  <si>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</si>
  <si>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</si>
  <si>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</si>
  <si>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</si>
  <si>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</si>
  <si>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</si>
  <si>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</si>
  <si>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</si>
  <si>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</si>
  <si>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</si>
  <si>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</si>
  <si>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</si>
  <si>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</si>
  <si>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</si>
  <si>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</si>
  <si>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</si>
  <si>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</si>
  <si>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</si>
  <si>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</si>
  <si>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</si>
  <si>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</si>
  <si>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</si>
  <si>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</si>
  <si>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</si>
  <si>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</si>
  <si>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</si>
  <si>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</si>
  <si>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</si>
  <si>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</si>
  <si>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</si>
  <si>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</si>
  <si>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</si>
  <si>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</si>
  <si>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</si>
  <si>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</si>
  <si>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</si>
  <si>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</si>
  <si>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</si>
  <si>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</si>
  <si>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</si>
  <si>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</si>
  <si>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</si>
  <si>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</si>
  <si>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</si>
  <si>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</si>
  <si>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</si>
  <si>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</si>
  <si>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</si>
  <si>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</si>
  <si>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</si>
  <si>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</si>
  <si>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</si>
  <si>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</si>
  <si>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</si>
  <si>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</si>
  <si>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</si>
  <si>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</si>
  <si>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</si>
  <si>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</si>
  <si>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</si>
  <si>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</si>
  <si>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</si>
  <si>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</si>
  <si>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</si>
  <si>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</si>
  <si>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</si>
  <si>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</si>
  <si>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</si>
  <si>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</si>
  <si>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</si>
  <si>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</si>
  <si>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</si>
  <si>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</si>
  <si>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</si>
  <si>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</si>
  <si>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</si>
  <si>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</si>
  <si>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</si>
  <si>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</si>
  <si>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</si>
  <si>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</si>
  <si>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</si>
  <si>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</si>
  <si>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</si>
  <si>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</si>
  <si>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</si>
  <si>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</si>
  <si>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</si>
  <si>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</si>
  <si>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</si>
  <si>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</si>
  <si>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</si>
  <si>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</si>
  <si>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</si>
  <si>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</si>
  <si>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</si>
  <si>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</si>
  <si>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</si>
  <si>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</si>
  <si>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</si>
  <si>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</si>
  <si>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</si>
  <si>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</si>
  <si>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</si>
  <si>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</si>
  <si>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</si>
  <si>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</si>
  <si>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</si>
  <si>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</si>
  <si>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</si>
  <si>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</si>
  <si>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</si>
  <si>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</si>
  <si>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</si>
  <si>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</si>
  <si>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</si>
  <si>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</si>
  <si>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</si>
  <si>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</si>
  <si>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</si>
  <si>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</si>
  <si>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</si>
  <si>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</si>
  <si>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</si>
  <si>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</si>
  <si>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</si>
  <si>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</si>
  <si>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</si>
  <si>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</si>
  <si>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</si>
  <si>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</si>
  <si>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</si>
  <si>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</si>
  <si>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</si>
  <si>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</si>
  <si>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</si>
  <si>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</si>
  <si>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</si>
  <si>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</si>
  <si>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</si>
  <si>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</si>
  <si>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</si>
  <si>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</si>
  <si>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</si>
  <si>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</si>
  <si>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</si>
  <si>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</si>
  <si>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</si>
  <si>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</si>
  <si>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</si>
  <si>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</si>
  <si>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</si>
  <si>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</si>
  <si>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</si>
  <si>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</si>
  <si>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</si>
  <si>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</si>
  <si>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</si>
  <si>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</si>
  <si>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</si>
  <si>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</si>
  <si>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</si>
  <si>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</si>
  <si>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</si>
  <si>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</si>
  <si>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</si>
  <si>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</si>
  <si>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</si>
  <si>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</si>
  <si>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</si>
  <si>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</si>
  <si>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</si>
  <si>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</si>
  <si>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</si>
  <si>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</si>
  <si>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</si>
  <si>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</si>
  <si>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</si>
  <si>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</si>
  <si>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</si>
  <si>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</si>
  <si>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</si>
  <si>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</si>
  <si>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</si>
  <si>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</si>
  <si>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</si>
  <si>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</si>
  <si>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</si>
  <si>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</si>
  <si>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</si>
  <si>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</si>
  <si>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</si>
  <si>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</si>
  <si>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</si>
  <si>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</si>
  <si>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</si>
  <si>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</si>
  <si>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</si>
  <si>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</si>
  <si>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</si>
  <si>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</si>
  <si>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</si>
  <si>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</si>
  <si>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</si>
  <si>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</si>
  <si>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</si>
  <si>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</si>
  <si>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</si>
  <si>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</si>
  <si>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</si>
  <si>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</si>
  <si>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</si>
  <si>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</si>
  <si>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</si>
  <si>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</si>
  <si>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</si>
  <si>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</si>
  <si>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</si>
  <si>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</si>
  <si>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</si>
  <si>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</si>
  <si>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</si>
  <si>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</si>
  <si>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</si>
  <si>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</si>
  <si>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</si>
  <si>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</si>
  <si>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</si>
  <si>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</si>
  <si>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</si>
  <si>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</si>
  <si>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</si>
  <si>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</si>
  <si>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</si>
  <si>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</si>
  <si>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</si>
  <si>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</si>
  <si>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</si>
  <si>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</si>
  <si>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</si>
  <si>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</si>
  <si>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</si>
  <si>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</si>
  <si>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</si>
  <si>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</si>
  <si>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</si>
  <si>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</si>
  <si>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</si>
  <si>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</si>
  <si>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</si>
  <si>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</si>
  <si>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</si>
  <si>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</si>
  <si>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</si>
  <si>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</si>
  <si>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</si>
  <si>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</si>
  <si>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</si>
  <si>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</si>
  <si>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</si>
  <si>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</si>
  <si>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</si>
  <si>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</si>
  <si>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</si>
  <si>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</si>
  <si>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</si>
  <si>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</si>
  <si>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</si>
  <si>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</si>
  <si>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</si>
  <si>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</si>
  <si>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</si>
  <si>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</si>
  <si>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</si>
  <si>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</si>
  <si>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</si>
  <si>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</si>
  <si>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</si>
  <si>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</si>
  <si>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</si>
  <si>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</si>
  <si>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</si>
  <si>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</si>
  <si>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</si>
  <si>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</si>
  <si>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</si>
  <si>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</si>
  <si>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</si>
  <si>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</si>
  <si>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</si>
  <si>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</si>
  <si>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</si>
  <si>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</si>
  <si>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</si>
  <si>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</si>
  <si>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</si>
  <si>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</si>
  <si>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</si>
  <si>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</si>
  <si>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</si>
  <si>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</si>
  <si>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</si>
  <si>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</si>
  <si>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</si>
  <si>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</si>
  <si>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</si>
  <si>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</si>
  <si>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</si>
  <si>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</si>
  <si>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</si>
  <si>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</si>
  <si>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</si>
  <si>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</si>
  <si>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</si>
  <si>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</si>
  <si>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</si>
  <si>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</si>
  <si>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</si>
  <si>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</si>
  <si>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</si>
  <si>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</si>
  <si>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</si>
  <si>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</si>
  <si>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</si>
  <si>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</si>
  <si>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</si>
  <si>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</si>
  <si>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</si>
  <si>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</si>
  <si>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</si>
  <si>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</si>
  <si>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</si>
  <si>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</si>
  <si>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</si>
  <si>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</si>
  <si>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</si>
  <si>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</si>
  <si>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</si>
  <si>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</si>
  <si>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</si>
  <si>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</si>
  <si>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</si>
  <si>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</si>
  <si>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</si>
  <si>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</si>
  <si>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</si>
  <si>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</si>
  <si>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</si>
  <si>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</si>
  <si>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</si>
  <si>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</si>
  <si>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</si>
  <si>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</si>
  <si>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</si>
  <si>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</si>
  <si>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</si>
  <si>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</si>
  <si>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</si>
  <si>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</si>
  <si>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</si>
  <si>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</si>
  <si>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</si>
  <si>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</si>
  <si>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</si>
  <si>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</si>
  <si>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</si>
  <si>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</si>
  <si>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</si>
  <si>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</si>
  <si>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</si>
  <si>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</si>
  <si>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</si>
  <si>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</si>
  <si>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</si>
  <si>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</si>
  <si>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</si>
  <si>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</si>
  <si>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</si>
  <si>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</si>
  <si>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</si>
  <si>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</si>
  <si>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</si>
  <si>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</si>
  <si>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</si>
  <si>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</si>
  <si>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</si>
  <si>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</si>
  <si>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</si>
  <si>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</si>
  <si>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</si>
  <si>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</si>
  <si>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</si>
  <si>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</si>
  <si>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</si>
  <si>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</si>
  <si>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</si>
  <si>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</si>
  <si>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</si>
  <si>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</si>
  <si>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</si>
  <si>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</si>
  <si>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</si>
  <si>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</si>
  <si>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</si>
  <si>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</si>
  <si>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</si>
  <si>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</si>
  <si>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</si>
  <si>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</si>
  <si>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</si>
  <si>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</si>
  <si>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</si>
  <si>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</si>
  <si>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</si>
  <si>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</si>
  <si>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</si>
  <si>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</si>
  <si>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</si>
  <si>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</si>
  <si>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</si>
  <si>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</si>
  <si>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</si>
  <si>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</si>
  <si>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</si>
  <si>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</si>
  <si>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</si>
  <si>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</si>
  <si>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</si>
  <si>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</si>
  <si>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</si>
  <si>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</si>
  <si>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</si>
  <si>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</si>
  <si>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</si>
  <si>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</si>
  <si>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</si>
  <si>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</si>
  <si>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</si>
  <si>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</si>
  <si>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</si>
  <si>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</si>
  <si>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</si>
  <si>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</si>
  <si>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</si>
  <si>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</si>
  <si>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</si>
  <si>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</si>
  <si>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</si>
  <si>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</si>
  <si>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</si>
  <si>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</si>
  <si>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</si>
  <si>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</si>
  <si>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</si>
  <si>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</si>
  <si>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</si>
  <si>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</si>
  <si>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</si>
  <si>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</si>
  <si>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</si>
  <si>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</si>
  <si>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</si>
  <si>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</si>
  <si>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</si>
  <si>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</si>
  <si>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</si>
  <si>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</si>
  <si>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</si>
  <si>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</si>
  <si>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</si>
  <si>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</si>
  <si>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</si>
  <si>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</si>
  <si>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</si>
  <si>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</si>
  <si>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</si>
  <si>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</si>
  <si>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</si>
  <si>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</si>
  <si>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</si>
  <si>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</si>
  <si>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</si>
  <si>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</si>
  <si>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</si>
  <si>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</si>
  <si>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</si>
  <si>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</si>
  <si>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</si>
  <si>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</si>
  <si>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</si>
  <si>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</si>
  <si>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</si>
  <si>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</si>
  <si>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</si>
  <si>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</si>
  <si>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</si>
  <si>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</si>
  <si>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</si>
  <si>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</si>
  <si>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</si>
  <si>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</si>
  <si>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</si>
  <si>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</si>
  <si>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</si>
  <si>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</si>
  <si>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</si>
  <si>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</si>
  <si>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</si>
  <si>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</si>
  <si>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</si>
  <si>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</si>
  <si>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</si>
  <si>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</si>
  <si>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</si>
  <si>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</si>
  <si>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</si>
  <si>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</si>
  <si>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</si>
  <si>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</si>
  <si>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</si>
  <si>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</si>
  <si>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</si>
  <si>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</si>
  <si>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</si>
  <si>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</si>
  <si>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</si>
  <si>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</si>
  <si>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</si>
  <si>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</si>
  <si>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</si>
  <si>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</si>
  <si>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</si>
  <si>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</si>
  <si>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</si>
  <si>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</si>
  <si>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</si>
  <si>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</si>
  <si>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</si>
  <si>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</si>
  <si>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</si>
  <si>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</si>
  <si>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</si>
  <si>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</si>
  <si>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</si>
  <si>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</si>
  <si>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</si>
  <si>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</si>
  <si>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</si>
  <si>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</si>
  <si>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</si>
  <si>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</si>
  <si>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</si>
  <si>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</si>
  <si>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</si>
  <si>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</si>
  <si>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</si>
  <si>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</si>
  <si>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</si>
  <si>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</si>
  <si>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</si>
  <si>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</si>
  <si>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</si>
  <si>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</si>
  <si>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</si>
  <si>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</si>
  <si>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</si>
  <si>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</si>
  <si>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</si>
  <si>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</si>
  <si>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</si>
  <si>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</si>
  <si>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</si>
  <si>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</si>
  <si>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</si>
  <si>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</si>
  <si>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</si>
  <si>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</si>
  <si>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</si>
  <si>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</si>
  <si>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</si>
  <si>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</si>
  <si>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</si>
  <si>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</si>
  <si>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</si>
  <si>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</si>
  <si>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</si>
  <si>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</si>
  <si>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</si>
  <si>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</si>
  <si>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</si>
  <si>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</si>
  <si>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</si>
  <si>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</si>
  <si>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</si>
  <si>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</si>
  <si>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</si>
  <si>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</si>
  <si>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</si>
  <si>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</si>
  <si>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</si>
  <si>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</si>
  <si>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</si>
  <si>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</si>
  <si>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</si>
  <si>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</si>
  <si>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</si>
  <si>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</si>
  <si>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</si>
  <si>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</si>
  <si>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</si>
  <si>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</si>
  <si>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</si>
  <si>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</si>
  <si>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</si>
  <si>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</si>
  <si>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</si>
  <si>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</si>
  <si>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</si>
  <si>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</si>
  <si>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</si>
  <si>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</si>
  <si>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</si>
  <si>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</si>
  <si>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</si>
  <si>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</si>
  <si>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</si>
  <si>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</si>
  <si>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</si>
  <si>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</si>
  <si>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</si>
  <si>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</si>
  <si>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</si>
  <si>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</si>
  <si>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</si>
  <si>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</si>
  <si>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</si>
  <si>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</si>
  <si>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</si>
  <si>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</si>
  <si>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</si>
  <si>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</si>
  <si>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</si>
  <si>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</si>
  <si>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</si>
  <si>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</si>
  <si>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</si>
  <si>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</si>
  <si>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</si>
  <si>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</si>
  <si>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</si>
  <si>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</si>
  <si>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</si>
  <si>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</si>
  <si>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</si>
  <si>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</si>
  <si>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</si>
  <si>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</si>
  <si>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</si>
  <si>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</si>
  <si>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</si>
  <si>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</si>
  <si>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</si>
  <si>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</si>
  <si>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</si>
  <si>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</si>
  <si>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</si>
  <si>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</si>
  <si>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</si>
  <si>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</si>
  <si>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</si>
  <si>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</si>
  <si>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</si>
  <si>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</si>
  <si>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</si>
  <si>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</si>
  <si>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</si>
  <si>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</si>
  <si>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</si>
  <si>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</si>
  <si>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</si>
  <si>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</si>
  <si>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</si>
  <si>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</si>
  <si>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</si>
  <si>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</si>
  <si>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</si>
  <si>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</si>
  <si>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</si>
  <si>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</si>
  <si>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</si>
  <si>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</si>
  <si>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</si>
  <si>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</si>
  <si>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</si>
  <si>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</si>
  <si>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</si>
  <si>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</si>
  <si>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</si>
  <si>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</si>
  <si>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</si>
  <si>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</si>
  <si>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</si>
  <si>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</si>
  <si>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</si>
  <si>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</si>
  <si>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</si>
  <si>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</si>
  <si>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</si>
  <si>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</si>
  <si>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</si>
  <si>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</si>
  <si>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</si>
  <si>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</si>
  <si>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</si>
  <si>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</si>
  <si>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</si>
  <si>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</si>
  <si>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</si>
  <si>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</si>
  <si>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</si>
  <si>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</si>
  <si>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</si>
  <si>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</si>
  <si>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</si>
  <si>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</si>
  <si>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</si>
  <si>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</si>
  <si>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</si>
  <si>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</si>
  <si>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</si>
  <si>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</si>
  <si>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</si>
  <si>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</si>
  <si>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</si>
  <si>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</si>
  <si>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</si>
  <si>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</si>
  <si>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</si>
  <si>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</si>
  <si>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</si>
  <si>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</si>
  <si>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</si>
  <si>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</si>
  <si>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</si>
  <si>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</si>
  <si>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</si>
  <si>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</si>
  <si>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</si>
  <si>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</si>
  <si>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</si>
  <si>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</si>
  <si>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</si>
  <si>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</si>
  <si>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</si>
  <si>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</si>
  <si>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</si>
  <si>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</si>
  <si>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</si>
  <si>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</si>
  <si>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</si>
  <si>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</si>
  <si>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</si>
  <si>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</si>
  <si>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</si>
  <si>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</si>
  <si>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</si>
  <si>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</si>
  <si>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</si>
  <si>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</si>
  <si>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</si>
  <si>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</si>
  <si>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</si>
  <si>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</si>
  <si>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</si>
  <si>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</si>
  <si>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</si>
  <si>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</si>
  <si>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</si>
  <si>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</si>
  <si>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</si>
  <si>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</si>
  <si>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</si>
  <si>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</si>
  <si>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</si>
  <si>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</si>
  <si>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</si>
  <si>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</si>
  <si>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</si>
  <si>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</si>
  <si>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</si>
  <si>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</si>
  <si>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</si>
  <si>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</si>
  <si>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</si>
  <si>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</si>
  <si>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</si>
  <si>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</si>
  <si>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</si>
  <si>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</si>
  <si>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</si>
  <si>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</si>
  <si>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</si>
  <si>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</si>
  <si>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</si>
  <si>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</si>
  <si>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</si>
  <si>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</si>
  <si>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</si>
  <si>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</si>
  <si>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</si>
  <si>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</si>
  <si>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</si>
  <si>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</si>
  <si>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</si>
  <si>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</si>
  <si>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</si>
  <si>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</si>
  <si>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</si>
  <si>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</si>
  <si>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</si>
  <si>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</si>
  <si>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</si>
  <si>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</si>
  <si>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</si>
  <si>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</si>
  <si>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</si>
  <si>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</si>
  <si>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</si>
  <si>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</si>
  <si>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</si>
  <si>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</si>
  <si>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</si>
  <si>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</si>
  <si>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</si>
  <si>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</si>
  <si>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</si>
  <si>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</si>
  <si>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</si>
  <si>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</si>
  <si>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</si>
  <si>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</si>
  <si>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</si>
  <si>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</si>
  <si>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</si>
  <si>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</si>
  <si>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</si>
  <si>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</si>
  <si>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</si>
  <si>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</si>
  <si>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</si>
  <si>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</si>
  <si>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</si>
  <si>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</si>
  <si>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</si>
  <si>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</si>
  <si>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</si>
  <si>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</si>
  <si>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</si>
  <si>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</si>
  <si>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</si>
  <si>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</si>
  <si>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</si>
  <si>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</si>
  <si>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</si>
  <si>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</si>
  <si>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</si>
  <si>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</si>
  <si>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</si>
  <si>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</si>
  <si>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</si>
  <si>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</si>
  <si>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</si>
  <si>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</si>
  <si>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</si>
  <si>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</si>
  <si>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</si>
  <si>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</si>
  <si>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</si>
  <si>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</si>
  <si>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</si>
  <si>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</si>
  <si>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</si>
  <si>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</si>
  <si>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</si>
  <si>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</si>
  <si>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</si>
  <si>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</si>
  <si>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</si>
  <si>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</si>
  <si>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</si>
  <si>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</si>
  <si>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</si>
  <si>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</si>
  <si>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</si>
  <si>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</si>
  <si>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</si>
  <si>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</si>
  <si>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</si>
  <si>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</si>
  <si>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</si>
  <si>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</si>
  <si>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</si>
  <si>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</si>
  <si>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</si>
  <si>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</si>
  <si>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</si>
  <si>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</si>
  <si>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</si>
  <si>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</si>
  <si>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</si>
  <si>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</si>
  <si>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</si>
  <si>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</si>
  <si>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</si>
  <si>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</si>
  <si>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</si>
  <si>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</si>
  <si>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</si>
  <si>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</si>
  <si>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</si>
  <si>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</si>
  <si>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</si>
  <si>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</si>
  <si>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</si>
  <si>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</si>
  <si>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</si>
  <si>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</si>
  <si>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</si>
  <si>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</si>
  <si>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</si>
  <si>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</si>
  <si>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</si>
  <si>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</si>
  <si>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</si>
  <si>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</si>
  <si>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</si>
  <si>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</si>
  <si>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</si>
  <si>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</si>
  <si>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</si>
  <si>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</si>
  <si>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</si>
  <si>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</si>
  <si>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</si>
  <si>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</si>
  <si>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</si>
  <si>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</si>
  <si>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</si>
  <si>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</si>
  <si>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</si>
  <si>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</si>
  <si>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</si>
  <si>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</si>
  <si>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</si>
  <si>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</si>
  <si>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</si>
  <si>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</si>
  <si>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</si>
  <si>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</si>
  <si>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</si>
  <si>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</si>
  <si>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</si>
  <si>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</si>
  <si>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</si>
  <si>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</si>
  <si>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</si>
  <si>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</si>
  <si>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</si>
  <si>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</si>
  <si>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</si>
  <si>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</si>
  <si>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</si>
  <si>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</si>
  <si>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</si>
  <si>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</si>
  <si>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</si>
  <si>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</si>
  <si>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</si>
  <si>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</si>
  <si>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</si>
  <si>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</si>
  <si>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</si>
  <si>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</si>
  <si>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</si>
  <si>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</si>
  <si>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</si>
  <si>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</si>
  <si>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</si>
  <si>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</si>
  <si>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</si>
  <si>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</si>
  <si>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</si>
  <si>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</si>
  <si>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</si>
  <si>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</si>
  <si>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</si>
  <si>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</si>
  <si>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</si>
  <si>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</si>
  <si>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</si>
  <si>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</si>
  <si>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</si>
  <si>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</si>
  <si>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</si>
  <si>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</si>
  <si>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</si>
  <si>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</si>
  <si>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</si>
  <si>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</si>
  <si>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</si>
  <si>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</si>
  <si>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</si>
  <si>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</si>
  <si>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</si>
  <si>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</si>
  <si>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</si>
  <si>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</si>
  <si>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</si>
  <si>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</si>
  <si>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</si>
  <si>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</si>
  <si>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</si>
  <si>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</si>
  <si>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</si>
  <si>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</si>
  <si>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</si>
  <si>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</si>
  <si>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</si>
  <si>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</si>
  <si>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</si>
  <si>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</si>
  <si>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</si>
  <si>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</si>
  <si>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</si>
  <si>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</si>
  <si>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</si>
  <si>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</si>
  <si>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</si>
  <si>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</si>
  <si>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</si>
  <si>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</si>
  <si>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</si>
  <si>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</si>
  <si>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</si>
  <si>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</si>
  <si>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</si>
  <si>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</si>
  <si>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</si>
  <si>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</si>
  <si>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</si>
  <si>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</si>
  <si>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</si>
  <si>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</si>
  <si>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</si>
  <si>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</si>
  <si>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</si>
  <si>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</si>
  <si>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</si>
  <si>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</si>
  <si>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</si>
  <si>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</si>
  <si>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</si>
  <si>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</si>
  <si>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</si>
  <si>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</si>
  <si>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</si>
  <si>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</si>
  <si>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</si>
  <si>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</si>
  <si>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</si>
  <si>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</si>
  <si>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</si>
  <si>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</si>
  <si>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</si>
  <si>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</si>
  <si>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</si>
  <si>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</si>
  <si>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</si>
  <si>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</si>
  <si>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</si>
  <si>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</si>
  <si>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</si>
  <si>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</si>
  <si>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</si>
  <si>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</si>
  <si>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</si>
  <si>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</si>
  <si>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</si>
  <si>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</si>
  <si>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</si>
  <si>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</si>
  <si>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</si>
  <si>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</si>
  <si>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</si>
  <si>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</si>
  <si>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</si>
  <si>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</si>
  <si>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</si>
  <si>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</si>
  <si>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</si>
  <si>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</si>
  <si>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</si>
  <si>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</si>
  <si>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</si>
  <si>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</si>
  <si>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</si>
  <si>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</si>
  <si>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</si>
  <si>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</si>
  <si>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</si>
  <si>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</si>
  <si>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</si>
  <si>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</si>
  <si>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</si>
  <si>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</si>
  <si>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</si>
  <si>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</si>
  <si>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</si>
  <si>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</si>
  <si>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</si>
  <si>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</si>
  <si>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</si>
  <si>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</si>
  <si>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</si>
  <si>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</si>
  <si>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</si>
  <si>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</si>
  <si>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</si>
  <si>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</si>
  <si>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</si>
  <si>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</si>
  <si>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</si>
  <si>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</si>
  <si>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</si>
  <si>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</si>
  <si>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</si>
  <si>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</si>
  <si>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</si>
  <si>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</si>
  <si>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</si>
  <si>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</si>
  <si>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</si>
  <si>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</si>
  <si>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</si>
  <si>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</si>
  <si>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</si>
  <si>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</si>
  <si>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</si>
  <si>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</si>
  <si>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</si>
  <si>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</si>
  <si>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</si>
  <si>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</si>
  <si>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</si>
  <si>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</si>
  <si>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</si>
  <si>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</si>
  <si>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</si>
  <si>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</si>
  <si>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</si>
  <si>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</si>
  <si>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</si>
  <si>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</si>
  <si>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</si>
  <si>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</si>
  <si>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</si>
  <si>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</si>
  <si>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</si>
  <si>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</si>
  <si>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</si>
  <si>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</si>
  <si>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</si>
  <si>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</si>
  <si>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</si>
  <si>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</si>
  <si>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</si>
  <si>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</si>
  <si>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</si>
  <si>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</si>
  <si>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</si>
  <si>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</si>
  <si>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</si>
  <si>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</si>
  <si>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</si>
  <si>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</si>
  <si>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</si>
  <si>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</si>
  <si>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</si>
  <si>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</si>
  <si>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</si>
  <si>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</si>
  <si>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</si>
  <si>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</si>
  <si>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</si>
  <si>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</si>
  <si>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</si>
  <si>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</si>
  <si>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</si>
  <si>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</si>
  <si>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</si>
  <si>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</si>
  <si>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</si>
  <si>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</si>
  <si>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</si>
  <si>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</si>
  <si>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</si>
  <si>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</si>
  <si>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</si>
  <si>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</si>
  <si>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</si>
  <si>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</si>
  <si>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</si>
  <si>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</si>
  <si>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</si>
  <si>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</si>
  <si>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</si>
  <si>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</si>
  <si>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</si>
  <si>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</si>
  <si>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</si>
  <si>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</si>
  <si>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</si>
  <si>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</si>
  <si>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</si>
  <si>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</si>
  <si>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</si>
  <si>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</si>
  <si>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</si>
  <si>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</si>
  <si>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</si>
  <si>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</si>
  <si>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</si>
  <si>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</si>
  <si>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</si>
  <si>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</si>
  <si>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</si>
  <si>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</si>
  <si>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</si>
  <si>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</si>
  <si>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</si>
  <si>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</si>
  <si>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</si>
  <si>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</si>
  <si>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</si>
  <si>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</si>
  <si>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</si>
  <si>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</si>
  <si>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</si>
  <si>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</si>
  <si>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</si>
  <si>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</si>
  <si>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</si>
  <si>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</si>
  <si>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</si>
  <si>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</si>
  <si>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</si>
  <si>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</si>
  <si>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</si>
  <si>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</si>
  <si>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</si>
  <si>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</si>
  <si>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</si>
  <si>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</si>
  <si>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</si>
  <si>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</si>
  <si>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</si>
  <si>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</si>
  <si>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</si>
  <si>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</si>
  <si>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</si>
  <si>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</si>
  <si>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</si>
  <si>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</si>
  <si>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</si>
  <si>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</si>
  <si>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</si>
  <si>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</si>
  <si>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</si>
  <si>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</si>
  <si>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</si>
  <si>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</si>
  <si>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</si>
  <si>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</si>
  <si>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</si>
  <si>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</si>
  <si>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</si>
  <si>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</si>
  <si>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</si>
  <si>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</si>
  <si>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</si>
  <si>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</si>
  <si>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</si>
  <si>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</si>
  <si>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</si>
  <si>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</si>
  <si>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</si>
  <si>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</si>
  <si>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</si>
  <si>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</si>
  <si>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</si>
  <si>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</si>
  <si>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</si>
  <si>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</si>
  <si>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</si>
  <si>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</si>
  <si>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</si>
  <si>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</si>
  <si>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</si>
  <si>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</si>
  <si>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</si>
  <si>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</si>
  <si>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</si>
  <si>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</si>
  <si>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</si>
  <si>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</si>
  <si>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</si>
  <si>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</si>
  <si>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</si>
  <si>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</si>
  <si>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</si>
  <si>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</si>
  <si>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</si>
  <si>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</si>
  <si>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</si>
  <si>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</si>
  <si>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</si>
  <si>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</si>
  <si>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</si>
  <si>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</si>
  <si>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</si>
  <si>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</si>
  <si>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</si>
  <si>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</si>
  <si>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</si>
  <si>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</si>
  <si>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</si>
  <si>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</si>
  <si>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</si>
  <si>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</si>
  <si>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</si>
  <si>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</si>
  <si>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</si>
  <si>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</si>
  <si>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</si>
  <si>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</si>
  <si>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</si>
  <si>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</si>
  <si>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</si>
  <si>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</si>
  <si>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</si>
  <si>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</si>
  <si>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</si>
  <si>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</si>
  <si>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</si>
  <si>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</si>
  <si>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</si>
  <si>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</si>
  <si>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</si>
  <si>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</si>
  <si>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</si>
  <si>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</si>
  <si>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</si>
  <si>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</si>
  <si>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</si>
  <si>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</si>
  <si>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</si>
  <si>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</si>
  <si>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</si>
  <si>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</si>
  <si>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</si>
  <si>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</si>
  <si>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</si>
  <si>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</si>
  <si>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</si>
  <si>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</si>
  <si>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</si>
  <si>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</si>
  <si>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</si>
  <si>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</si>
  <si>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</si>
  <si>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</si>
  <si>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</si>
  <si>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</si>
  <si>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</si>
  <si>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</si>
  <si>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</si>
  <si>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</si>
  <si>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</si>
  <si>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</si>
  <si>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</si>
  <si>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</si>
  <si>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</si>
  <si>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</si>
  <si>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</si>
  <si>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</si>
  <si>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</si>
  <si>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</si>
  <si>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</si>
  <si>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</si>
  <si>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</si>
  <si>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</si>
  <si>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</si>
  <si>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</si>
  <si>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</si>
  <si>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</si>
  <si>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</si>
  <si>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</si>
  <si>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</si>
  <si>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</si>
  <si>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</si>
  <si>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</si>
  <si>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</si>
  <si>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</si>
  <si>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</si>
  <si>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</si>
  <si>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</si>
  <si>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</si>
  <si>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</si>
  <si>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</si>
  <si>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</si>
  <si>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</si>
  <si>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</si>
  <si>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</si>
  <si>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</si>
  <si>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</si>
  <si>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</si>
  <si>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</si>
  <si>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</si>
  <si>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</si>
  <si>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</si>
  <si>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</si>
  <si>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</si>
  <si>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</si>
  <si>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</si>
  <si>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</si>
  <si>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</si>
  <si>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</si>
  <si>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</si>
  <si>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</si>
  <si>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</si>
  <si>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</si>
  <si>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</si>
  <si>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</si>
  <si>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</si>
  <si>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</si>
  <si>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</si>
  <si>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</si>
  <si>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</si>
  <si>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</si>
  <si>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</si>
  <si>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</si>
  <si>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</si>
  <si>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</si>
  <si>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</si>
  <si>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</si>
  <si>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</si>
  <si>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</si>
  <si>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</si>
  <si>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</si>
  <si>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</si>
  <si>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</si>
  <si>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</si>
  <si>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</si>
  <si>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</si>
  <si>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</si>
  <si>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</si>
  <si>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</si>
  <si>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</si>
  <si>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</si>
  <si>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</si>
  <si>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</si>
  <si>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</si>
  <si>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</si>
  <si>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</si>
  <si>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</si>
  <si>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</si>
  <si>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</si>
  <si>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</si>
  <si>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</si>
  <si>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</si>
  <si>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</si>
  <si>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</si>
  <si>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</si>
  <si>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</si>
  <si>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</si>
  <si>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</si>
  <si>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</si>
  <si>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</si>
  <si>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</si>
  <si>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</si>
  <si>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</si>
  <si>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</si>
  <si>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</si>
  <si>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</si>
  <si>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</si>
  <si>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</si>
  <si>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</si>
  <si>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</si>
  <si>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</si>
  <si>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</si>
  <si>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</si>
  <si>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</si>
  <si>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</si>
  <si>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</si>
  <si>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</si>
  <si>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</si>
  <si>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</si>
  <si>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</si>
  <si>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</si>
  <si>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</si>
  <si>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</si>
  <si>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</si>
  <si>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</si>
  <si>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</si>
  <si>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</si>
  <si>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</si>
  <si>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</si>
  <si>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</si>
  <si>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</si>
  <si>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</si>
  <si>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</si>
  <si>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</si>
  <si>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</si>
  <si>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</si>
  <si>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</si>
  <si>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</si>
  <si>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</si>
  <si>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</si>
  <si>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</si>
  <si>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</si>
  <si>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</si>
  <si>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</si>
  <si>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</si>
  <si>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</si>
  <si>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</si>
  <si>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</si>
  <si>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</si>
  <si>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</si>
  <si>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</si>
  <si>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</si>
  <si>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</si>
  <si>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</si>
  <si>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</si>
  <si>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</si>
  <si>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</si>
  <si>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</si>
  <si>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</si>
  <si>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</si>
  <si>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</si>
  <si>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</si>
  <si>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</si>
  <si>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</si>
  <si>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</si>
  <si>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</si>
  <si>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</si>
  <si>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</si>
  <si>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</si>
  <si>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</si>
  <si>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</si>
  <si>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</si>
  <si>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</si>
  <si>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</si>
  <si>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</si>
  <si>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</si>
  <si>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</si>
  <si>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</si>
  <si>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</si>
  <si>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</si>
  <si>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</si>
  <si>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</si>
  <si>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</si>
  <si>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</si>
  <si>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</si>
  <si>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</si>
  <si>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</si>
  <si>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</si>
  <si>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</si>
  <si>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</si>
  <si>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</si>
  <si>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</si>
  <si>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</si>
  <si>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</si>
  <si>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</si>
  <si>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</si>
  <si>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</si>
  <si>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</si>
  <si>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</si>
  <si>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</si>
  <si>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</si>
  <si>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</si>
  <si>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</si>
  <si>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</si>
  <si>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</si>
  <si>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</si>
  <si>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</si>
  <si>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</si>
  <si>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</si>
  <si>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</si>
  <si>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</si>
  <si>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</si>
  <si>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</si>
  <si>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</si>
  <si>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</si>
  <si>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</si>
  <si>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</si>
  <si>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</si>
  <si>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</si>
  <si>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</si>
  <si>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</si>
  <si>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</si>
  <si>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</si>
  <si>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</si>
  <si>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</si>
  <si>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</si>
  <si>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</si>
  <si>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</si>
  <si>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</si>
  <si>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</si>
  <si>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</si>
  <si>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</si>
  <si>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</si>
  <si>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</si>
  <si>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</si>
  <si>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</si>
  <si>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</si>
  <si>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</si>
  <si>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</si>
  <si>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</si>
  <si>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</si>
  <si>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</si>
  <si>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</si>
  <si>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</si>
  <si>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</si>
  <si>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</si>
  <si>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</si>
  <si>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</si>
  <si>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</si>
  <si>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</si>
  <si>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</si>
  <si>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</si>
  <si>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</si>
  <si>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</si>
  <si>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</si>
  <si>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</si>
  <si>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</si>
  <si>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</si>
  <si>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</si>
  <si>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</si>
  <si>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</si>
  <si>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</si>
  <si>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</si>
  <si>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</si>
  <si>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</si>
  <si>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</si>
  <si>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</si>
  <si>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</si>
  <si>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</si>
  <si>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</si>
  <si>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</si>
  <si>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</si>
  <si>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</si>
  <si>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</si>
  <si>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</si>
  <si>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</si>
  <si>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</si>
  <si>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</si>
  <si>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</si>
  <si>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</si>
  <si>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</si>
  <si>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</si>
  <si>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</si>
  <si>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</si>
  <si>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</si>
  <si>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</si>
  <si>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</si>
  <si>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</si>
  <si>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</si>
  <si>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</si>
  <si>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</si>
  <si>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</si>
  <si>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</si>
  <si>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</si>
  <si>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</si>
  <si>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</si>
  <si>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</si>
  <si>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</si>
  <si>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</si>
  <si>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</si>
  <si>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</si>
  <si>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</si>
  <si>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</si>
  <si>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</si>
  <si>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</si>
  <si>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</si>
  <si>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</si>
  <si>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</si>
  <si>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</si>
  <si>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</si>
  <si>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</si>
  <si>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</si>
  <si>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</si>
  <si>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</si>
  <si>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</si>
  <si>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</si>
  <si>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</si>
  <si>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</si>
  <si>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</si>
  <si>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</si>
  <si>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</si>
  <si>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</si>
  <si>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</si>
  <si>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</si>
  <si>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</si>
  <si>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</si>
  <si>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</si>
  <si>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</si>
  <si>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</si>
  <si>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</si>
  <si>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</si>
  <si>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</si>
  <si>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</si>
  <si>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</si>
  <si>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</si>
  <si>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</si>
  <si>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</si>
  <si>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</si>
  <si>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</si>
  <si>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</si>
  <si>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</si>
  <si>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</si>
  <si>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</si>
  <si>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</si>
  <si>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</si>
  <si>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</si>
  <si>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</si>
  <si>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</si>
  <si>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</si>
  <si>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</si>
  <si>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</si>
  <si>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</si>
  <si>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</si>
  <si>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</si>
  <si>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</si>
  <si>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</si>
  <si>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</si>
  <si>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</si>
  <si>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</si>
  <si>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</si>
  <si>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</si>
  <si>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</si>
  <si>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</si>
  <si>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</si>
  <si>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</si>
  <si>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</si>
  <si>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</si>
  <si>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</si>
  <si>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</si>
  <si>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</si>
  <si>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</si>
  <si>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</si>
  <si>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</si>
  <si>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</si>
  <si>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</si>
  <si>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</si>
  <si>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</si>
  <si>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</si>
  <si>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</si>
  <si>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</si>
  <si>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</si>
  <si>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</si>
  <si>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</si>
  <si>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</si>
  <si>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</si>
  <si>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</si>
  <si>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</si>
  <si>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</si>
  <si>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</si>
  <si>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</si>
  <si>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</si>
  <si>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</si>
  <si>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</si>
  <si>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</si>
  <si>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</si>
  <si>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</si>
  <si>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</si>
  <si>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</si>
  <si>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</si>
  <si>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</si>
  <si>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</si>
  <si>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</si>
  <si>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</si>
  <si>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</si>
  <si>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</si>
  <si>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</si>
  <si>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</si>
  <si>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</si>
  <si>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</si>
  <si>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</si>
  <si>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</si>
  <si>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</si>
  <si>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</si>
  <si>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</si>
  <si>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</si>
  <si>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</si>
  <si>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</si>
  <si>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</si>
  <si>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</si>
  <si>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</si>
  <si>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</si>
  <si>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</si>
  <si>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</si>
  <si>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</si>
  <si>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</si>
  <si>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</si>
  <si>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</si>
  <si>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</si>
  <si>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</si>
  <si>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</si>
  <si>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</si>
  <si>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</si>
  <si>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</si>
  <si>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</si>
  <si>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</si>
  <si>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</si>
  <si>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</si>
  <si>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</si>
  <si>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</si>
  <si>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</si>
  <si>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</si>
  <si>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</si>
  <si>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</si>
  <si>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</si>
  <si>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</si>
  <si>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</si>
  <si>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</si>
  <si>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</si>
  <si>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</si>
  <si>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</si>
  <si>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</si>
  <si>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</si>
  <si>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</si>
  <si>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</si>
  <si>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</si>
  <si>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</si>
  <si>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</si>
  <si>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</si>
  <si>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</si>
  <si>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</si>
  <si>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</si>
  <si>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</si>
  <si>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</si>
  <si>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</si>
  <si>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</si>
  <si>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</si>
  <si>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</si>
  <si>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</si>
  <si>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</si>
  <si>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</si>
  <si>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</si>
  <si>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</si>
  <si>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</si>
  <si>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</si>
  <si>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</si>
  <si>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</si>
  <si>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</si>
  <si>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</si>
  <si>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</si>
  <si>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</si>
  <si>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</si>
  <si>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</si>
  <si>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</si>
  <si>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</si>
  <si>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</si>
  <si>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</si>
  <si>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</si>
  <si>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</si>
  <si>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</si>
  <si>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</si>
  <si>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</si>
  <si>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</si>
  <si>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</si>
  <si>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</si>
  <si>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</si>
  <si>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</si>
  <si>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</si>
  <si>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</si>
  <si>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</si>
  <si>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</si>
  <si>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</si>
  <si>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</si>
  <si>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</si>
  <si>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</si>
  <si>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</si>
  <si>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</si>
  <si>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</si>
  <si>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</si>
  <si>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</si>
  <si>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</si>
  <si>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</si>
  <si>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</si>
  <si>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</si>
  <si>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</si>
  <si>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</si>
  <si>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</si>
  <si>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</si>
  <si>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</si>
  <si>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</si>
  <si>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</si>
  <si>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</si>
  <si>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</si>
  <si>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</si>
  <si>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</si>
  <si>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</si>
  <si>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</si>
  <si>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</si>
  <si>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</si>
  <si>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</si>
  <si>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</si>
  <si>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</si>
  <si>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</si>
  <si>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</si>
  <si>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</si>
  <si>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</si>
  <si>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</si>
  <si>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</si>
  <si>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</si>
  <si>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</si>
  <si>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</si>
  <si>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</si>
  <si>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</si>
  <si>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</si>
  <si>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</si>
  <si>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</si>
  <si>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</si>
  <si>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</si>
  <si>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</si>
  <si>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</si>
  <si>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</si>
  <si>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</si>
  <si>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</si>
  <si>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</si>
  <si>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</si>
  <si>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</si>
  <si>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</si>
  <si>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</si>
  <si>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</si>
  <si>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</si>
  <si>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</si>
  <si>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</si>
  <si>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</si>
  <si>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</si>
  <si>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</si>
  <si>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</si>
  <si>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</si>
  <si>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</si>
  <si>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</si>
  <si>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</si>
  <si>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</si>
  <si>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</si>
  <si>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</si>
  <si>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</si>
  <si>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</si>
  <si>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</si>
  <si>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</si>
  <si>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</si>
  <si>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</si>
  <si>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</si>
  <si>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</si>
  <si>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</si>
  <si>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</si>
  <si>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</si>
  <si>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</si>
  <si>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</si>
  <si>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</si>
  <si>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</si>
  <si>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</si>
  <si>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</si>
  <si>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</si>
  <si>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</si>
  <si>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</si>
  <si>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</si>
  <si>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</si>
  <si>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</si>
  <si>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</si>
  <si>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</si>
  <si>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</si>
  <si>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</si>
  <si>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</si>
  <si>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</si>
  <si>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</si>
  <si>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</si>
  <si>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</si>
  <si>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</si>
  <si>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</si>
  <si>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</si>
  <si>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</si>
  <si>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</si>
  <si>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</si>
  <si>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</si>
  <si>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</si>
  <si>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</si>
  <si>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</si>
  <si>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</si>
  <si>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</si>
  <si>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</si>
  <si>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</si>
  <si>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</si>
  <si>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</si>
  <si>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</si>
  <si>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</si>
  <si>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</si>
  <si>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</si>
  <si>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</si>
  <si>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</si>
  <si>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</si>
  <si>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</si>
  <si>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</si>
  <si>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</si>
  <si>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</si>
  <si>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</si>
  <si>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</si>
  <si>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</si>
  <si>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</si>
  <si>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</si>
  <si>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</si>
  <si>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</si>
  <si>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</si>
  <si>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</si>
  <si>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</si>
  <si>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</si>
  <si>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</si>
  <si>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</si>
  <si>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</si>
  <si>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</si>
  <si>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</si>
  <si>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</si>
  <si>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</si>
  <si>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</si>
  <si>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</si>
  <si>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</si>
  <si>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</si>
  <si>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</si>
  <si>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</si>
  <si>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</si>
  <si>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</si>
  <si>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</si>
  <si>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</si>
  <si>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</si>
  <si>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</si>
  <si>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</si>
  <si>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</si>
  <si>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</si>
  <si>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</si>
  <si>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</si>
  <si>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</si>
  <si>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</si>
  <si>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</si>
  <si>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</si>
  <si>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</si>
  <si>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</si>
  <si>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</si>
  <si>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</si>
  <si>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</si>
  <si>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</si>
  <si>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</si>
  <si>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</si>
  <si>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</si>
  <si>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</si>
  <si>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</si>
  <si>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</si>
  <si>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</si>
  <si>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</si>
  <si>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</si>
  <si>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</si>
  <si>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</si>
  <si>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</si>
  <si>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</si>
  <si>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</si>
  <si>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</si>
  <si>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</si>
  <si>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</si>
  <si>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</si>
  <si>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</si>
  <si>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</si>
  <si>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</si>
  <si>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</si>
  <si>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</si>
  <si>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</si>
  <si>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</si>
  <si>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</si>
  <si>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</si>
  <si>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</si>
  <si>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</si>
  <si>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</si>
  <si>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</si>
  <si>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</si>
  <si>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</si>
  <si>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</si>
  <si>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</si>
  <si>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</si>
  <si>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</si>
  <si>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</si>
  <si>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</si>
  <si>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</si>
  <si>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</si>
  <si>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</si>
  <si>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</si>
  <si>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</si>
  <si>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</si>
  <si>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</si>
  <si>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</si>
  <si>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</si>
  <si>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</si>
  <si>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</si>
  <si>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</si>
  <si>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</si>
  <si>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</si>
  <si>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</si>
  <si>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</si>
  <si>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</si>
  <si>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</si>
  <si>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</si>
  <si>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</si>
  <si>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</si>
  <si>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</si>
  <si>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</si>
  <si>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</si>
  <si>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</si>
  <si>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</si>
  <si>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</si>
  <si>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</si>
  <si>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</si>
  <si>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</si>
  <si>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</si>
  <si>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</si>
  <si>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</si>
  <si>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</si>
  <si>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</si>
  <si>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</si>
  <si>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</si>
  <si>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</si>
  <si>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</si>
  <si>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</si>
  <si>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</si>
  <si>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</si>
  <si>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</si>
  <si>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</si>
  <si>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</si>
  <si>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</si>
  <si>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</si>
  <si>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</si>
  <si>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</si>
  <si>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</si>
  <si>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</si>
  <si>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</si>
  <si>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</si>
  <si>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</si>
  <si>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</si>
  <si>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</si>
  <si>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</si>
  <si>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</si>
  <si>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</si>
  <si>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</si>
  <si>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</si>
  <si>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</si>
  <si>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</si>
  <si>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</si>
  <si>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</si>
  <si>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</si>
  <si>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</si>
  <si>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</si>
  <si>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</si>
  <si>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</si>
  <si>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</si>
  <si>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</si>
  <si>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</si>
  <si>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</si>
  <si>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</si>
  <si>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</si>
  <si>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</si>
  <si>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</si>
  <si>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</si>
  <si>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</si>
  <si>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</si>
  <si>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</si>
  <si>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</si>
  <si>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</si>
  <si>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</si>
  <si>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</si>
  <si>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</si>
  <si>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</si>
  <si>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</si>
  <si>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</si>
  <si>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</si>
  <si>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</si>
  <si>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</si>
  <si>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</si>
  <si>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</si>
  <si>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</si>
  <si>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</si>
  <si>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</si>
  <si>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</si>
  <si>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</si>
  <si>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</si>
  <si>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</si>
  <si>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</si>
  <si>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</si>
  <si>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</si>
  <si>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</si>
  <si>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</si>
  <si>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</si>
  <si>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</si>
  <si>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</si>
  <si>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</si>
  <si>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</si>
  <si>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</si>
  <si>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</si>
  <si>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</si>
  <si>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</si>
  <si>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</si>
  <si>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</si>
  <si>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</si>
  <si>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</si>
  <si>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</si>
  <si>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</si>
  <si>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</si>
  <si>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</si>
  <si>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</si>
  <si>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</si>
  <si>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</si>
  <si>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</si>
  <si>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</si>
  <si>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</si>
  <si>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</si>
  <si>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</si>
  <si>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</si>
  <si>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</si>
  <si>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</si>
  <si>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</si>
  <si>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</si>
  <si>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</si>
  <si>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</si>
  <si>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</si>
  <si>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</si>
  <si>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</si>
  <si>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</si>
  <si>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</si>
  <si>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</si>
  <si>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</si>
  <si>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</si>
  <si>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</si>
  <si>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</si>
  <si>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</si>
  <si>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</si>
  <si>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</si>
  <si>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</si>
  <si>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</si>
  <si>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</si>
  <si>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</si>
  <si>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</si>
  <si>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</si>
  <si>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</si>
  <si>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</si>
  <si>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</si>
  <si>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</si>
  <si>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</si>
  <si>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</si>
  <si>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</si>
  <si>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</si>
  <si>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</si>
  <si>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</si>
  <si>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</si>
  <si>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</si>
  <si>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</si>
  <si>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</si>
  <si>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</si>
  <si>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</si>
  <si>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</si>
  <si>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</si>
  <si>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</si>
  <si>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</si>
  <si>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</si>
  <si>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</si>
  <si>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</si>
  <si>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</si>
  <si>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</si>
  <si>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</si>
  <si>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</si>
  <si>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</si>
  <si>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</si>
  <si>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</si>
  <si>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</si>
  <si>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</si>
  <si>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</si>
  <si>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</si>
  <si>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</si>
  <si>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</si>
  <si>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</si>
  <si>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</si>
  <si>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</si>
  <si>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</si>
  <si>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</si>
  <si>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</si>
  <si>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</si>
  <si>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</si>
  <si>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</si>
  <si>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</si>
  <si>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</si>
  <si>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</si>
  <si>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</si>
  <si>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</si>
  <si>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</si>
  <si>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</si>
  <si>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</si>
  <si>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</si>
  <si>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</si>
  <si>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</si>
  <si>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</si>
  <si>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</si>
  <si>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</si>
  <si>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</si>
  <si>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</si>
  <si>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</si>
  <si>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</si>
  <si>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</si>
  <si>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</si>
  <si>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</si>
  <si>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</si>
  <si>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</si>
  <si>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</si>
  <si>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</si>
  <si>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</si>
  <si>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</si>
  <si>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</si>
  <si>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</si>
  <si>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</si>
  <si>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</si>
  <si>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</si>
  <si>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</si>
  <si>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</si>
  <si>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</si>
  <si>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</si>
  <si>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</si>
  <si>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</si>
  <si>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</si>
  <si>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</si>
  <si>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</si>
  <si>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</si>
  <si>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</si>
  <si>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</si>
  <si>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</si>
  <si>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</si>
  <si>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</si>
  <si>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</si>
  <si>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</si>
  <si>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</si>
  <si>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</si>
  <si>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</si>
  <si>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</si>
  <si>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</si>
  <si>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</si>
  <si>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</si>
  <si>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</si>
  <si>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</si>
  <si>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</si>
  <si>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</si>
  <si>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</si>
  <si>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</si>
  <si>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</si>
  <si>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</si>
  <si>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</si>
  <si>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</si>
  <si>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</si>
  <si>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</si>
  <si>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</si>
  <si>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</si>
  <si>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</si>
  <si>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</si>
  <si>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</si>
  <si>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</si>
  <si>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</si>
  <si>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</si>
  <si>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</si>
  <si>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</si>
  <si>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</si>
  <si>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</si>
  <si>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</si>
  <si>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</si>
  <si>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</si>
  <si>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</si>
  <si>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</si>
  <si>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</si>
  <si>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</si>
  <si>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</si>
  <si>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</si>
  <si>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</si>
  <si>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</si>
  <si>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</si>
  <si>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</si>
  <si>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</si>
  <si>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</si>
  <si>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</si>
  <si>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</si>
  <si>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</si>
  <si>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</si>
  <si>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</si>
  <si>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</si>
  <si>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</si>
  <si>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</si>
  <si>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</si>
  <si>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</si>
  <si>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</si>
  <si>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</si>
  <si>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</si>
  <si>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</si>
  <si>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</si>
  <si>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</si>
  <si>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</si>
  <si>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</si>
  <si>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</si>
  <si>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</si>
  <si>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</si>
  <si>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</si>
  <si>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</si>
  <si>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</si>
  <si>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</si>
  <si>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</si>
  <si>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</si>
  <si>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</si>
  <si>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</si>
  <si>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</si>
  <si>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</si>
  <si>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</si>
  <si>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</si>
  <si>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</si>
  <si>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</si>
  <si>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</si>
  <si>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</si>
  <si>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</si>
  <si>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</si>
  <si>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</si>
  <si>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</si>
  <si>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</si>
  <si>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</si>
  <si>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</si>
  <si>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</si>
  <si>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</si>
  <si>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</si>
  <si>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</si>
  <si>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</si>
  <si>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</si>
  <si>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</si>
  <si>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</si>
  <si>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</si>
  <si>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</si>
  <si>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</si>
  <si>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</si>
  <si>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</si>
  <si>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</si>
  <si>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</si>
  <si>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</si>
  <si>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</si>
  <si>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</si>
  <si>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</si>
  <si>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</si>
  <si>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</si>
  <si>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</si>
  <si>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</si>
  <si>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</si>
  <si>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</si>
  <si>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</si>
  <si>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</si>
  <si>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</si>
  <si>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</si>
  <si>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</si>
  <si>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</si>
  <si>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</si>
  <si>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</si>
  <si>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</si>
  <si>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</si>
  <si>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</si>
  <si>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</si>
  <si>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</si>
  <si>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</si>
  <si>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</si>
  <si>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</si>
  <si>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</si>
  <si>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</si>
  <si>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</si>
  <si>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</si>
  <si>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</si>
  <si>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</si>
  <si>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</si>
  <si>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</si>
  <si>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</si>
  <si>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</si>
  <si>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</si>
  <si>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</si>
  <si>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</si>
  <si>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</si>
  <si>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</si>
  <si>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</si>
  <si>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</si>
  <si>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</si>
  <si>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</si>
  <si>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</si>
  <si>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</si>
  <si>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</si>
  <si>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</si>
  <si>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</si>
  <si>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</si>
  <si>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</si>
  <si>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</si>
  <si>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</si>
  <si>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</si>
  <si>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</si>
  <si>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</si>
  <si>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</si>
  <si>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</si>
  <si>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</si>
  <si>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</si>
  <si>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</si>
  <si>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</si>
  <si>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</si>
  <si>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</si>
  <si>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</si>
  <si>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</si>
  <si>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</si>
  <si>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</si>
  <si>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</si>
  <si>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</si>
  <si>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</si>
  <si>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</si>
  <si>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</si>
  <si>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</si>
  <si>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</si>
  <si>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</si>
  <si>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</si>
  <si>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</si>
  <si>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</si>
  <si>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</si>
  <si>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</si>
  <si>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</si>
  <si>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</si>
  <si>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</si>
  <si>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</si>
  <si>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</si>
  <si>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</si>
  <si>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</si>
  <si>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</si>
  <si>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</si>
  <si>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</si>
  <si>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</si>
  <si>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</si>
  <si>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</si>
  <si>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</si>
  <si>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</si>
  <si>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</si>
  <si>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</si>
  <si>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</si>
  <si>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</si>
  <si>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</si>
  <si>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</si>
  <si>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</si>
  <si>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</si>
  <si>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</si>
  <si>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</si>
  <si>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</si>
  <si>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</si>
  <si>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</si>
  <si>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</si>
  <si>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</si>
  <si>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</si>
  <si>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</si>
  <si>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</si>
  <si>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</si>
  <si>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</si>
  <si>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</si>
  <si>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</si>
  <si>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</si>
  <si>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</si>
  <si>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</si>
  <si>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</si>
  <si>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</si>
  <si>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</si>
  <si>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</si>
  <si>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</si>
  <si>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</si>
  <si>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</si>
  <si>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</si>
  <si>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</si>
  <si>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</si>
  <si>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</si>
  <si>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</si>
  <si>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</si>
  <si>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</si>
  <si>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</si>
  <si>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</si>
  <si>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</si>
  <si>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</si>
  <si>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</si>
  <si>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</si>
  <si>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</si>
  <si>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</si>
  <si>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</si>
  <si>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</si>
  <si>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</si>
  <si>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</si>
  <si>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</si>
  <si>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</si>
  <si>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</si>
  <si>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</si>
  <si>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</si>
  <si>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</si>
  <si>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</si>
  <si>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</si>
  <si>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</si>
  <si>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</si>
  <si>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</si>
  <si>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</si>
  <si>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</si>
  <si>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</si>
  <si>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</si>
  <si>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</si>
  <si>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</si>
  <si>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</si>
  <si>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</si>
  <si>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</si>
  <si>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</si>
  <si>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</si>
  <si>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</si>
  <si>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</si>
  <si>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</si>
  <si>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</si>
  <si>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</si>
  <si>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</si>
  <si>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</si>
  <si>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</si>
  <si>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</si>
  <si>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</si>
  <si>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</si>
  <si>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</si>
  <si>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</si>
  <si>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</si>
  <si>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</si>
  <si>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</si>
  <si>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</si>
  <si>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</si>
  <si>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</si>
  <si>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</si>
  <si>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</si>
  <si>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</si>
  <si>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</si>
  <si>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</si>
  <si>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</si>
  <si>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</si>
  <si>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</si>
  <si>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</si>
  <si>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</si>
  <si>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</si>
  <si>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</si>
  <si>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</si>
  <si>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</si>
  <si>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</si>
  <si>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</si>
  <si>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</si>
  <si>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</si>
  <si>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</si>
  <si>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</si>
  <si>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</si>
  <si>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</si>
  <si>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</si>
  <si>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</si>
  <si>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</si>
  <si>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</si>
  <si>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</si>
  <si>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</si>
  <si>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</si>
  <si>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</si>
  <si>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</si>
  <si>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</si>
  <si>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</si>
  <si>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</si>
  <si>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</si>
  <si>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</si>
  <si>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</si>
  <si>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</si>
  <si>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</si>
  <si>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</si>
  <si>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</si>
  <si>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</si>
  <si>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</si>
  <si>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</si>
  <si>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</si>
  <si>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</si>
  <si>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</si>
  <si>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</si>
  <si>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</si>
  <si>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</si>
  <si>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</si>
  <si>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</si>
  <si>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</si>
  <si>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</si>
  <si>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</si>
  <si>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</si>
  <si>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</si>
  <si>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</si>
  <si>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</si>
  <si>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</si>
  <si>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</si>
  <si>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</si>
  <si>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</si>
  <si>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</si>
  <si>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</si>
  <si>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</si>
  <si>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</si>
  <si>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</si>
  <si>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</si>
  <si>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</si>
  <si>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</si>
  <si>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</si>
  <si>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</si>
  <si>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</si>
  <si>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</si>
  <si>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</si>
  <si>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</si>
  <si>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</si>
  <si>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</si>
  <si>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</si>
  <si>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</si>
  <si>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</si>
  <si>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</si>
  <si>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</si>
  <si>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</si>
  <si>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</si>
  <si>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</si>
  <si>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</si>
  <si>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</si>
  <si>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</si>
  <si>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</si>
  <si>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</si>
  <si>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</si>
  <si>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</si>
  <si>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</si>
  <si>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</si>
  <si>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</si>
  <si>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</si>
  <si>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</si>
  <si>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</si>
  <si>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</si>
  <si>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</si>
  <si>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</si>
  <si>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</si>
  <si>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</si>
  <si>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</si>
  <si>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</si>
  <si>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</si>
  <si>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</si>
  <si>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</si>
  <si>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</si>
  <si>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</si>
  <si>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</si>
  <si>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</si>
  <si>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</si>
  <si>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</si>
  <si>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</si>
  <si>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</si>
  <si>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</si>
  <si>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</si>
  <si>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</si>
  <si>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</si>
  <si>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</si>
  <si>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</si>
  <si>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</si>
  <si>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</si>
  <si>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</si>
  <si>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</si>
  <si>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</si>
  <si>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</si>
  <si>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</si>
  <si>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</si>
  <si>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</si>
  <si>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</si>
  <si>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</si>
  <si>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</si>
  <si>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</si>
  <si>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</si>
  <si>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</si>
  <si>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</si>
  <si>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</si>
  <si>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</si>
  <si>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</si>
  <si>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</si>
  <si>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</si>
  <si>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</si>
  <si>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</si>
  <si>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</si>
  <si>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</si>
  <si>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</si>
  <si>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</si>
  <si>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</si>
  <si>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</si>
  <si>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</si>
  <si>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</si>
  <si>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</si>
  <si>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</si>
  <si>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</si>
  <si>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</si>
  <si>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</si>
  <si>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</si>
  <si>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</si>
  <si>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</si>
  <si>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</si>
  <si>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</si>
  <si>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</si>
  <si>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</si>
  <si>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</si>
  <si>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</si>
  <si>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</si>
  <si>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</si>
  <si>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</si>
  <si>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</si>
  <si>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</si>
  <si>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</si>
  <si>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</si>
  <si>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</si>
  <si>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</si>
  <si>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</si>
  <si>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</si>
  <si>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</si>
  <si>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</si>
  <si>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</si>
  <si>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</si>
  <si>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</si>
  <si>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</si>
  <si>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</si>
  <si>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</si>
  <si>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</si>
  <si>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</si>
  <si>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</si>
  <si>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</si>
  <si>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</si>
  <si>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</si>
  <si>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</si>
  <si>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</si>
  <si>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</si>
  <si>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</si>
  <si>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</si>
  <si>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</si>
  <si>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</si>
  <si>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</si>
  <si>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</si>
  <si>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</si>
  <si>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</si>
  <si>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</si>
  <si>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</si>
  <si>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</si>
  <si>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</si>
  <si>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</si>
  <si>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</si>
  <si>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</si>
  <si>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</si>
  <si>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</si>
  <si>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</si>
  <si>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</si>
  <si>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</si>
  <si>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</si>
  <si>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</si>
  <si>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</si>
  <si>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</si>
  <si>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</si>
  <si>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</si>
  <si>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</si>
  <si>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</si>
  <si>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</si>
  <si>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</si>
  <si>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</si>
  <si>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</si>
  <si>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</si>
  <si>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</si>
  <si>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</si>
  <si>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</si>
  <si>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</si>
  <si>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</si>
  <si>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</si>
  <si>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</si>
  <si>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</si>
  <si>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</si>
  <si>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</si>
  <si>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</si>
  <si>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</si>
  <si>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</si>
  <si>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</si>
  <si>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</si>
  <si>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</si>
  <si>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</si>
  <si>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</si>
  <si>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</si>
  <si>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</si>
  <si>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</si>
  <si>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</si>
  <si>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</si>
  <si>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</si>
  <si>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</si>
  <si>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</si>
  <si>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</si>
  <si>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</si>
  <si>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</si>
  <si>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</si>
  <si>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</si>
  <si>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</si>
  <si>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</si>
  <si>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</si>
  <si>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</si>
  <si>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</si>
  <si>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</si>
  <si>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</si>
  <si>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</si>
  <si>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</si>
  <si>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</si>
  <si>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</si>
  <si>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</si>
  <si>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</si>
  <si>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</si>
  <si>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</si>
  <si>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</si>
  <si>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</si>
  <si>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</si>
  <si>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</si>
  <si>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</si>
  <si>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</si>
  <si>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</si>
  <si>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</si>
  <si>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</si>
  <si>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</si>
  <si>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</si>
  <si>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</si>
  <si>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</si>
  <si>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</si>
  <si>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</si>
  <si>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</si>
  <si>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</si>
  <si>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</si>
  <si>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</si>
  <si>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</si>
  <si>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</si>
  <si>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</si>
  <si>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</si>
  <si>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</si>
  <si>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</si>
  <si>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</si>
  <si>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</si>
  <si>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</si>
  <si>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</si>
  <si>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</si>
  <si>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</si>
  <si>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</si>
  <si>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</si>
  <si>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</si>
  <si>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</si>
  <si>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</si>
  <si>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</si>
  <si>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</si>
  <si>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</si>
  <si>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</si>
  <si>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</si>
  <si>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</si>
  <si>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</si>
  <si>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</si>
  <si>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</si>
  <si>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</si>
  <si>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</si>
  <si>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</si>
  <si>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</si>
  <si>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</si>
  <si>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</si>
  <si>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</si>
  <si>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</si>
  <si>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</si>
  <si>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</si>
  <si>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</si>
  <si>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</si>
  <si>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</si>
  <si>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</si>
  <si>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</si>
  <si>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</si>
  <si>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</si>
  <si>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</si>
  <si>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</si>
  <si>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</si>
  <si>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</si>
  <si>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</si>
  <si>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</si>
  <si>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</si>
  <si>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</si>
  <si>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</si>
  <si>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</si>
  <si>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</si>
  <si>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</si>
  <si>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</si>
  <si>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</si>
  <si>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</si>
  <si>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</si>
  <si>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</si>
  <si>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</si>
  <si>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</si>
  <si>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</si>
  <si>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</si>
  <si>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</si>
  <si>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</si>
  <si>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</si>
  <si>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</si>
  <si>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</si>
  <si>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</si>
  <si>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</si>
  <si>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</si>
  <si>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</si>
  <si>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</si>
  <si>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</si>
  <si>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</si>
  <si>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</si>
  <si>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</si>
  <si>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</si>
  <si>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</si>
  <si>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</si>
  <si>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</si>
  <si>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</si>
  <si>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</si>
  <si>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</si>
  <si>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</si>
  <si>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</si>
  <si>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</si>
  <si>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</si>
  <si>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</si>
  <si>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</si>
  <si>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</si>
  <si>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</si>
  <si>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</si>
  <si>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</si>
  <si>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</si>
  <si>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</si>
  <si>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</si>
  <si>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</si>
  <si>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</si>
  <si>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</si>
  <si>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</si>
  <si>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</si>
  <si>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</si>
  <si>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</si>
  <si>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</si>
  <si>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</si>
  <si>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</si>
  <si>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</si>
  <si>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</si>
  <si>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</si>
  <si>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</si>
  <si>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</si>
  <si>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</si>
  <si>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</si>
  <si>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</si>
  <si>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</si>
  <si>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</si>
  <si>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</si>
  <si>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</si>
  <si>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</si>
  <si>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</si>
  <si>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</si>
  <si>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</si>
  <si>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</si>
  <si>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</si>
  <si>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</si>
  <si>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</si>
  <si>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</si>
  <si>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</si>
  <si>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</si>
  <si>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</si>
  <si>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</si>
  <si>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</si>
  <si>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</si>
  <si>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</si>
  <si>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</si>
  <si>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</si>
  <si>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</si>
  <si>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</si>
  <si>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</si>
  <si>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</si>
  <si>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</si>
  <si>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</si>
  <si>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</si>
  <si>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</si>
  <si>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</si>
  <si>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</si>
  <si>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</si>
  <si>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</si>
  <si>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</si>
  <si>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</si>
  <si>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</si>
  <si>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</si>
  <si>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</si>
  <si>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</si>
  <si>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</si>
  <si>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</si>
  <si>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</si>
  <si>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</si>
  <si>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</si>
  <si>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</si>
  <si>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</si>
  <si>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</si>
  <si>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</si>
  <si>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</si>
  <si>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</si>
  <si>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</si>
  <si>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</si>
  <si>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</si>
  <si>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</si>
  <si>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</si>
  <si>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</si>
  <si>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</si>
  <si>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</si>
  <si>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</si>
  <si>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</si>
  <si>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</si>
  <si>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</si>
  <si>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</si>
  <si>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</si>
  <si>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</si>
  <si>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</si>
  <si>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</si>
  <si>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</si>
  <si>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</si>
  <si>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</si>
  <si>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</si>
  <si>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</si>
  <si>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</si>
  <si>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</si>
  <si>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</si>
  <si>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</si>
  <si>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</si>
  <si>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</si>
  <si>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</si>
  <si>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</si>
  <si>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</si>
  <si>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</si>
  <si>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</si>
  <si>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</si>
  <si>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</si>
  <si>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</si>
  <si>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</si>
  <si>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</si>
  <si>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</si>
  <si>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</si>
  <si>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</si>
  <si>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</si>
  <si>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</si>
  <si>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</si>
  <si>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</si>
  <si>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</si>
  <si>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</si>
  <si>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</si>
  <si>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</si>
  <si>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</si>
  <si>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</si>
  <si>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</si>
  <si>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</si>
  <si>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</si>
  <si>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</si>
  <si>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</si>
  <si>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</si>
  <si>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</si>
  <si>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</si>
  <si>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</si>
  <si>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</si>
  <si>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</si>
  <si>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</si>
  <si>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</si>
  <si>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</si>
  <si>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</si>
  <si>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</si>
  <si>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</si>
  <si>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</si>
  <si>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</si>
  <si>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</si>
  <si>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</si>
  <si>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</si>
  <si>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</si>
  <si>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</si>
  <si>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</si>
  <si>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</si>
  <si>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</si>
  <si>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</si>
  <si>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</si>
  <si>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</si>
  <si>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</si>
  <si>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</si>
  <si>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</si>
  <si>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</si>
  <si>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</si>
  <si>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</si>
  <si>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</si>
  <si>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</si>
  <si>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</si>
  <si>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</si>
  <si>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</si>
  <si>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</si>
  <si>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</si>
  <si>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</si>
  <si>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</si>
  <si>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</si>
  <si>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</si>
  <si>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</si>
  <si>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</si>
  <si>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</si>
  <si>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</si>
  <si>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</si>
  <si>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</si>
  <si>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</si>
  <si>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</si>
  <si>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</si>
  <si>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</si>
  <si>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</si>
  <si>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</si>
  <si>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</si>
  <si>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</si>
  <si>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</si>
  <si>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</si>
  <si>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</si>
  <si>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</si>
  <si>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</si>
  <si>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</si>
  <si>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</si>
  <si>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</si>
  <si>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</si>
  <si>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</si>
  <si>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</si>
  <si>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</si>
  <si>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</si>
  <si>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</si>
  <si>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</si>
  <si>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</si>
  <si>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</si>
  <si>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</si>
  <si>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</si>
  <si>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</si>
  <si>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</si>
  <si>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</si>
  <si>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</si>
  <si>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</si>
  <si>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</si>
  <si>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</si>
  <si>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</si>
  <si>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</si>
  <si>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</si>
  <si>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</si>
  <si>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</si>
  <si>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</si>
  <si>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</si>
  <si>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</si>
  <si>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</si>
  <si>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</si>
  <si>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</si>
  <si>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</si>
  <si>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</si>
  <si>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</si>
  <si>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</si>
  <si>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</si>
  <si>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</si>
  <si>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</si>
  <si>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</si>
  <si>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</si>
  <si>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</si>
  <si>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</si>
  <si>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</si>
  <si>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</si>
  <si>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</si>
  <si>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</si>
  <si>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</si>
  <si>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</si>
  <si>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</si>
  <si>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</si>
  <si>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</si>
  <si>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</si>
  <si>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</si>
  <si>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</si>
  <si>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</si>
  <si>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</si>
  <si>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</si>
  <si>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</si>
  <si>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</si>
  <si>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</si>
  <si>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</si>
  <si>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</si>
  <si>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</si>
  <si>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</si>
  <si>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</si>
  <si>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</si>
  <si>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</si>
  <si>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</si>
  <si>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</si>
  <si>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</si>
  <si>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</si>
  <si>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</si>
  <si>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</si>
  <si>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</si>
  <si>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</si>
  <si>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</si>
  <si>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</si>
  <si>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</si>
  <si>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</si>
  <si>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</si>
  <si>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</si>
  <si>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</si>
  <si>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</si>
  <si>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</si>
  <si>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</si>
  <si>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</si>
  <si>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</si>
  <si>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</si>
  <si>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</si>
  <si>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</si>
  <si>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</si>
  <si>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</si>
  <si>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</si>
  <si>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</si>
  <si>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</si>
  <si>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</si>
  <si>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</si>
  <si>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</si>
  <si>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</si>
  <si>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</si>
  <si>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</si>
  <si>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</si>
  <si>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</si>
  <si>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</si>
  <si>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</si>
  <si>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</si>
  <si>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</si>
  <si>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</si>
  <si>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</si>
  <si>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</si>
  <si>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</si>
  <si>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</si>
  <si>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</si>
  <si>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</si>
  <si>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</si>
  <si>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</si>
  <si>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</si>
  <si>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</si>
  <si>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</si>
  <si>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</si>
  <si>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</si>
  <si>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</si>
  <si>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</si>
  <si>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</si>
  <si>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</si>
  <si>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</si>
  <si>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</si>
  <si>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</si>
  <si>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</si>
  <si>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</si>
  <si>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</si>
  <si>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</si>
  <si>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</si>
  <si>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</si>
  <si>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</si>
  <si>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</si>
  <si>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</si>
  <si>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</si>
  <si>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</si>
  <si>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</si>
  <si>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</si>
  <si>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</si>
  <si>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</si>
  <si>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</si>
  <si>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</si>
  <si>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</si>
  <si>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</si>
  <si>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</si>
  <si>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</si>
  <si>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</si>
  <si>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</si>
  <si>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</si>
  <si>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</si>
  <si>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</si>
  <si>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</si>
  <si>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</si>
  <si>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</si>
  <si>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</si>
  <si>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</si>
  <si>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</si>
  <si>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</si>
  <si>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</si>
  <si>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</si>
  <si>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</si>
  <si>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</si>
  <si>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</si>
  <si>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</si>
  <si>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</si>
  <si>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</si>
  <si>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</si>
  <si>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</si>
  <si>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</si>
  <si>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</si>
  <si>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</si>
  <si>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</si>
  <si>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</si>
  <si>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</si>
  <si>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</si>
  <si>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</si>
  <si>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</si>
  <si>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</si>
  <si>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</si>
  <si>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</si>
  <si>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</si>
  <si>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</si>
  <si>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</si>
  <si>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</si>
  <si>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</si>
  <si>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</si>
  <si>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</si>
  <si>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</si>
  <si>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</si>
  <si>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</si>
  <si>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</si>
  <si>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</si>
  <si>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</si>
  <si>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</si>
  <si>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</si>
  <si>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</si>
  <si>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</si>
  <si>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</si>
  <si>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</si>
  <si>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</si>
  <si>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</si>
  <si>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</si>
  <si>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</si>
  <si>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</si>
  <si>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</si>
  <si>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</si>
  <si>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</si>
  <si>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</si>
  <si>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</si>
  <si>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</si>
  <si>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</si>
  <si>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</si>
  <si>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</si>
  <si>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</si>
  <si>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</si>
  <si>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</si>
  <si>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</si>
  <si>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</si>
  <si>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</si>
  <si>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</si>
  <si>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</si>
  <si>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</si>
  <si>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</si>
  <si>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</si>
  <si>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</si>
  <si>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</si>
  <si>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</si>
  <si>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</si>
  <si>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</si>
  <si>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</si>
  <si>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</si>
  <si>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</si>
  <si>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</si>
  <si>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</si>
  <si>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</si>
  <si>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</si>
  <si>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</si>
  <si>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</si>
  <si>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</si>
  <si>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</si>
  <si>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</si>
  <si>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</si>
  <si>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</si>
  <si>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</si>
  <si>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</si>
  <si>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</si>
  <si>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</si>
  <si>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</si>
  <si>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</si>
  <si>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</si>
  <si>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</si>
  <si>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</si>
  <si>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</si>
  <si>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</si>
  <si>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</si>
  <si>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</si>
  <si>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</si>
  <si>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</si>
  <si>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</si>
  <si>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</si>
  <si>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</si>
  <si>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</si>
  <si>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</si>
  <si>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</si>
  <si>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</si>
  <si>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</si>
  <si>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</si>
  <si>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</si>
  <si>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</si>
  <si>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</si>
  <si>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</si>
  <si>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</si>
  <si>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</si>
  <si>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</si>
  <si>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</si>
  <si>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</si>
  <si>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</si>
  <si>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</si>
  <si>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</si>
  <si>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</si>
  <si>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</si>
  <si>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</si>
  <si>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</si>
  <si>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</si>
  <si>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</si>
  <si>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</si>
  <si>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</si>
  <si>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</si>
  <si>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</si>
  <si>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</si>
  <si>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</si>
  <si>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</si>
  <si>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</si>
  <si>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</si>
  <si>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</si>
  <si>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</si>
  <si>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</si>
  <si>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</si>
  <si>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</si>
  <si>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</si>
  <si>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</si>
  <si>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</si>
  <si>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</si>
  <si>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</si>
  <si>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</si>
  <si>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</si>
  <si>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</si>
  <si>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</si>
  <si>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</si>
  <si>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</si>
  <si>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</si>
  <si>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</si>
  <si>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</si>
  <si>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</si>
  <si>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</si>
  <si>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</si>
  <si>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</si>
  <si>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</si>
  <si>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</si>
  <si>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</si>
  <si>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</si>
  <si>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</si>
  <si>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</si>
  <si>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</si>
  <si>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</si>
  <si>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</si>
  <si>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</si>
  <si>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</si>
  <si>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</si>
  <si>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</si>
  <si>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</si>
  <si>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</si>
  <si>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</si>
  <si>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</si>
  <si>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</si>
  <si>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</si>
  <si>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</si>
  <si>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</si>
  <si>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</si>
  <si>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</si>
  <si>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</si>
  <si>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</si>
  <si>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</si>
  <si>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</si>
  <si>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</si>
  <si>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</si>
  <si>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</si>
  <si>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</si>
  <si>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</si>
  <si>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</si>
  <si>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</si>
  <si>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</si>
  <si>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</si>
  <si>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</si>
  <si>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</si>
  <si>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</si>
  <si>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</si>
  <si>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</si>
  <si>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</si>
  <si>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</si>
  <si>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</si>
  <si>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</si>
  <si>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</si>
  <si>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</si>
  <si>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</si>
  <si>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</si>
  <si>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</si>
  <si>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</si>
  <si>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</si>
  <si>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</si>
  <si>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</si>
  <si>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</si>
  <si>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</si>
  <si>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</si>
  <si>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</si>
  <si>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</si>
  <si>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</si>
  <si>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</si>
  <si>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</si>
  <si>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</si>
  <si>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</si>
  <si>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</si>
  <si>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</si>
  <si>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</si>
  <si>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</si>
  <si>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</si>
  <si>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</si>
  <si>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</si>
  <si>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</si>
  <si>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</si>
  <si>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</si>
  <si>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</si>
  <si>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</si>
  <si>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</si>
  <si>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</si>
  <si>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</si>
  <si>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</si>
  <si>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</si>
  <si>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</si>
  <si>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</si>
  <si>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</si>
  <si>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</si>
  <si>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</si>
  <si>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</si>
  <si>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</si>
  <si>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</si>
  <si>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</si>
  <si>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</si>
  <si>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</si>
  <si>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</si>
  <si>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</si>
  <si>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</si>
  <si>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</si>
  <si>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</si>
  <si>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</si>
  <si>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</si>
  <si>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</si>
  <si>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</si>
  <si>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</si>
  <si>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</si>
  <si>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</si>
  <si>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</si>
  <si>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</si>
  <si>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</si>
  <si>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</si>
  <si>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</si>
  <si>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</si>
  <si>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</si>
  <si>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</si>
  <si>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</si>
  <si>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</si>
  <si>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</si>
  <si>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</si>
  <si>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</si>
  <si>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</si>
  <si>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</si>
  <si>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</si>
  <si>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</si>
  <si>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</si>
  <si>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</si>
  <si>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</si>
  <si>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</si>
  <si>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</si>
  <si>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</si>
  <si>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</si>
  <si>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</si>
  <si>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</si>
  <si>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</si>
  <si>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</si>
  <si>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</si>
  <si>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</si>
  <si>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</si>
  <si>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</si>
  <si>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</si>
  <si>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</si>
  <si>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</si>
  <si>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</si>
  <si>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</si>
  <si>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</si>
  <si>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</si>
  <si>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</si>
  <si>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</si>
  <si>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</si>
  <si>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</si>
  <si>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</si>
  <si>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</si>
  <si>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</si>
  <si>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</si>
  <si>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</si>
  <si>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</si>
  <si>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</si>
  <si>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</si>
  <si>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</si>
  <si>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</si>
  <si>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</si>
  <si>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</si>
  <si>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</si>
  <si>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</si>
  <si>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</si>
  <si>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</si>
  <si>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</si>
  <si>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</si>
  <si>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</si>
  <si>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</si>
  <si>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</si>
  <si>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</si>
  <si>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</si>
  <si>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</si>
  <si>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</si>
  <si>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</si>
  <si>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</si>
  <si>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</si>
  <si>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</si>
  <si>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</si>
  <si>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</si>
  <si>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</si>
  <si>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</si>
  <si>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</si>
  <si>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</si>
  <si>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</si>
  <si>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</si>
  <si>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</si>
  <si>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</si>
  <si>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</si>
  <si>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</si>
  <si>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</si>
  <si>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</si>
  <si>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</si>
  <si>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</si>
  <si>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</si>
  <si>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</si>
  <si>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</si>
  <si>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</si>
  <si>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</si>
  <si>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</si>
  <si>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</si>
  <si>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</si>
  <si>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</si>
  <si>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</si>
  <si>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</si>
  <si>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</si>
  <si>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</si>
  <si>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</si>
  <si>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</si>
  <si>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</si>
  <si>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</si>
  <si>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</si>
  <si>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</si>
  <si>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</si>
  <si>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</si>
  <si>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</si>
  <si>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</si>
  <si>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</si>
  <si>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</si>
  <si>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</si>
  <si>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</si>
  <si>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</si>
  <si>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</si>
  <si>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</si>
  <si>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</si>
  <si>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</si>
  <si>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</si>
  <si>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</si>
  <si>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</si>
  <si>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</si>
  <si>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</si>
  <si>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</si>
  <si>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</si>
  <si>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</si>
  <si>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</si>
  <si>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</si>
  <si>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</si>
  <si>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</si>
  <si>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</si>
  <si>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</si>
  <si>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</si>
  <si>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</si>
  <si>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</si>
  <si>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</si>
  <si>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</si>
  <si>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</si>
  <si>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</si>
  <si>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</si>
  <si>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</si>
  <si>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</si>
  <si>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</si>
  <si>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</si>
  <si>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</si>
  <si>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</si>
  <si>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</si>
  <si>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</si>
  <si>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</si>
  <si>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</si>
  <si>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</si>
  <si>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</si>
  <si>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</si>
  <si>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</si>
  <si>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</si>
  <si>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</si>
  <si>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</si>
  <si>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</si>
  <si>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</si>
  <si>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</si>
  <si>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</si>
  <si>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</si>
  <si>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</si>
  <si>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</si>
  <si>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</si>
  <si>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</si>
  <si>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</si>
  <si>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</si>
  <si>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</si>
  <si>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</si>
  <si>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</si>
  <si>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</si>
  <si>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</si>
  <si>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</si>
  <si>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</si>
  <si>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</si>
  <si>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</si>
  <si>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</si>
  <si>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</si>
  <si>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</si>
  <si>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</si>
  <si>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</si>
  <si>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</si>
  <si>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</si>
  <si>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</si>
  <si>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</si>
  <si>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</si>
  <si>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</si>
  <si>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</si>
  <si>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</si>
  <si>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</si>
  <si>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</si>
  <si>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</si>
  <si>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</si>
  <si>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</si>
  <si>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</si>
  <si>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</si>
  <si>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</si>
  <si>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</si>
  <si>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</si>
  <si>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</si>
  <si>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</si>
  <si>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</si>
  <si>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</si>
  <si>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</si>
  <si>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</si>
  <si>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</si>
  <si>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</si>
  <si>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</si>
  <si>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</si>
  <si>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</si>
  <si>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</si>
  <si>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</si>
  <si>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</si>
  <si>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</si>
  <si>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</si>
  <si>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</si>
  <si>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</si>
  <si>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</si>
  <si>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</si>
  <si>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</si>
  <si>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</si>
  <si>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</si>
  <si>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</si>
  <si>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</si>
  <si>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</si>
  <si>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</si>
  <si>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</si>
  <si>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</si>
  <si>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</si>
  <si>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</si>
  <si>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</si>
  <si>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</si>
  <si>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</si>
  <si>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</si>
  <si>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</si>
  <si>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</si>
  <si>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</si>
  <si>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</si>
  <si>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</si>
  <si>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</si>
  <si>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</si>
  <si>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</si>
  <si>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</si>
  <si>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</si>
  <si>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</si>
  <si>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</si>
  <si>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</si>
  <si>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</si>
  <si>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</si>
  <si>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</si>
  <si>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</si>
  <si>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</si>
  <si>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</si>
  <si>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</si>
  <si>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</si>
  <si>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</si>
  <si>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</si>
  <si>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</si>
  <si>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</si>
  <si>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</si>
  <si>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</si>
  <si>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</si>
  <si>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</si>
  <si>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</si>
  <si>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</si>
  <si>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</si>
  <si>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</si>
  <si>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</si>
  <si>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</si>
  <si>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</si>
  <si>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</si>
  <si>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</si>
  <si>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</si>
  <si>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</si>
  <si>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</si>
  <si>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</si>
  <si>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</si>
  <si>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</si>
  <si>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</si>
  <si>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</si>
  <si>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</si>
  <si>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</si>
  <si>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</si>
  <si>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</si>
  <si>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</si>
  <si>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</si>
  <si>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</si>
  <si>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</si>
  <si>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</si>
  <si>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</si>
  <si>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</si>
  <si>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</si>
  <si>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</si>
  <si>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</si>
  <si>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</si>
  <si>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</si>
  <si>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</si>
  <si>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</si>
  <si>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</si>
  <si>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</si>
  <si>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</si>
  <si>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</si>
  <si>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</si>
  <si>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</si>
  <si>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</si>
  <si>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</si>
  <si>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</si>
  <si>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</si>
  <si>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</si>
  <si>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</si>
  <si>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</si>
  <si>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</si>
  <si>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</si>
  <si>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</si>
  <si>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</si>
  <si>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</si>
  <si>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</si>
  <si>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</si>
  <si>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</si>
  <si>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</si>
  <si>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</si>
  <si>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</si>
  <si>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</si>
  <si>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</si>
  <si>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</si>
  <si>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</si>
  <si>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</si>
  <si>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</si>
  <si>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</si>
  <si>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</si>
  <si>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</si>
  <si>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</si>
  <si>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</si>
  <si>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</si>
  <si>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</si>
  <si>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</si>
  <si>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</si>
  <si>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</si>
  <si>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</si>
  <si>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</si>
  <si>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</si>
  <si>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</si>
  <si>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</si>
  <si>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</si>
  <si>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</si>
  <si>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</si>
  <si>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</si>
  <si>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</si>
  <si>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</si>
  <si>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</si>
  <si>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</si>
  <si>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</si>
  <si>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</si>
  <si>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</si>
  <si>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</si>
  <si>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</si>
  <si>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</si>
  <si>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</si>
  <si>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</si>
  <si>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</si>
  <si>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</si>
  <si>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</si>
  <si>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</si>
  <si>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</si>
  <si>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</si>
  <si>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</si>
  <si>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</si>
  <si>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</si>
  <si>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</si>
  <si>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</si>
  <si>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</si>
  <si>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</si>
  <si>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</si>
  <si>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</si>
  <si>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</si>
  <si>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</si>
  <si>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</si>
  <si>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</si>
  <si>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</si>
  <si>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</si>
  <si>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</si>
  <si>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</si>
  <si>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</si>
  <si>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</si>
  <si>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</si>
  <si>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</si>
  <si>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</si>
  <si>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</si>
  <si>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</si>
  <si>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</si>
  <si>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</si>
  <si>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</si>
  <si>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</si>
  <si>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</si>
  <si>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</si>
  <si>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</si>
  <si>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</si>
  <si>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</si>
  <si>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</si>
  <si>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</si>
  <si>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</si>
  <si>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</si>
  <si>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</si>
  <si>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</si>
  <si>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</si>
  <si>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</si>
  <si>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</si>
  <si>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</si>
  <si>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</si>
  <si>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</si>
  <si>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</si>
  <si>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</si>
  <si>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</si>
  <si>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</si>
  <si>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</si>
  <si>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</si>
  <si>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</si>
  <si>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</si>
  <si>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</si>
  <si>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</si>
  <si>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</si>
  <si>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</si>
  <si>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</si>
  <si>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</si>
  <si>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</si>
  <si>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</si>
  <si>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</si>
  <si>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</si>
  <si>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</si>
  <si>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</si>
  <si>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</si>
  <si>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</si>
  <si>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</si>
  <si>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</si>
  <si>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</si>
  <si>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</si>
  <si>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</si>
  <si>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</si>
  <si>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</si>
  <si>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</si>
  <si>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</si>
  <si>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</si>
  <si>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</si>
  <si>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</si>
  <si>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</si>
  <si>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</si>
  <si>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</si>
  <si>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</si>
  <si>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</si>
  <si>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</si>
  <si>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</si>
  <si>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</si>
  <si>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</si>
  <si>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</si>
  <si>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</si>
  <si>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</si>
  <si>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</si>
  <si>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</si>
  <si>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</si>
  <si>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</si>
  <si>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</si>
  <si>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</si>
  <si>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</si>
  <si>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</si>
  <si>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</si>
  <si>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</si>
  <si>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</si>
  <si>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</si>
  <si>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</si>
  <si>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</si>
  <si>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</si>
  <si>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</si>
  <si>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</si>
  <si>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</si>
  <si>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</si>
  <si>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</si>
  <si>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</si>
  <si>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</si>
  <si>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</si>
  <si>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</si>
  <si>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</si>
  <si>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</si>
  <si>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</si>
  <si>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</si>
  <si>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</si>
  <si>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</si>
  <si>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</si>
  <si>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</si>
  <si>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</si>
  <si>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</si>
  <si>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</si>
  <si>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</si>
  <si>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</si>
  <si>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</si>
  <si>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</si>
  <si>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</si>
  <si>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</si>
  <si>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</si>
  <si>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</si>
  <si>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</si>
  <si>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</si>
  <si>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</si>
  <si>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</si>
  <si>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</si>
  <si>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</si>
  <si>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</si>
  <si>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</si>
  <si>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</si>
  <si>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</si>
  <si>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</si>
  <si>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</si>
  <si>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</si>
  <si>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</si>
  <si>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</si>
  <si>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</si>
  <si>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</si>
  <si>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</si>
  <si>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</si>
  <si>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</si>
  <si>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</si>
  <si>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</si>
  <si>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</si>
  <si>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</si>
  <si>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</si>
  <si>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</si>
  <si>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</si>
  <si>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</si>
  <si>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</si>
  <si>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</si>
  <si>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</si>
  <si>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</si>
  <si>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</si>
  <si>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</si>
  <si>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</si>
  <si>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</si>
  <si>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</si>
  <si>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</si>
  <si>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</si>
  <si>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</si>
  <si>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</si>
  <si>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</si>
  <si>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</si>
  <si>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</si>
  <si>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</si>
  <si>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</si>
  <si>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</si>
  <si>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</si>
  <si>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</si>
  <si>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</si>
  <si>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</si>
  <si>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</si>
  <si>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</si>
  <si>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</si>
  <si>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</si>
  <si>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</si>
  <si>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</si>
  <si>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</si>
  <si>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</si>
  <si>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</si>
  <si>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</si>
  <si>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</si>
  <si>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</si>
  <si>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</si>
  <si>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</si>
  <si>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</si>
  <si>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</si>
  <si>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</si>
  <si>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</si>
  <si>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</si>
  <si>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</si>
  <si>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</si>
  <si>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</si>
  <si>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</si>
  <si>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</si>
  <si>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</si>
  <si>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</si>
  <si>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</si>
  <si>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</si>
  <si>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</si>
  <si>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</si>
  <si>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</si>
  <si>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</si>
  <si>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</si>
  <si>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</si>
  <si>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</si>
  <si>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</si>
  <si>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</si>
  <si>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</si>
  <si>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</si>
  <si>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</si>
  <si>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</si>
  <si>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</si>
  <si>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</si>
  <si>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</si>
  <si>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</si>
  <si>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</si>
  <si>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</si>
  <si>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</si>
  <si>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</si>
  <si>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</si>
  <si>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</si>
  <si>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</si>
  <si>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</si>
  <si>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</si>
  <si>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</si>
  <si>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</si>
  <si>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</si>
  <si>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</si>
  <si>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</si>
  <si>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</si>
  <si>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</si>
  <si>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</si>
  <si>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</si>
  <si>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</si>
  <si>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</si>
  <si>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</si>
  <si>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</si>
  <si>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</si>
  <si>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</si>
  <si>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</si>
  <si>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</si>
  <si>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</si>
  <si>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</si>
  <si>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</si>
  <si>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</si>
  <si>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</si>
  <si>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</si>
  <si>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</si>
  <si>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</si>
  <si>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</si>
  <si>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</si>
  <si>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</si>
  <si>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</si>
  <si>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</si>
  <si>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</si>
  <si>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</si>
  <si>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</si>
  <si>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</si>
  <si>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</si>
  <si>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</si>
  <si>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</si>
  <si>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</si>
  <si>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</si>
  <si>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</si>
  <si>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</si>
  <si>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</si>
  <si>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</si>
  <si>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</si>
  <si>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</si>
  <si>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</si>
  <si>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</si>
  <si>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</si>
  <si>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</si>
  <si>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</si>
  <si>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</si>
  <si>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</si>
  <si>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</si>
  <si>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</si>
  <si>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</si>
  <si>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</si>
  <si>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</si>
  <si>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</si>
  <si>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</si>
  <si>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</si>
  <si>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</si>
  <si>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</si>
  <si>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</si>
  <si>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</si>
  <si>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</si>
  <si>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</si>
  <si>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</si>
  <si>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</si>
  <si>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</si>
  <si>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</si>
  <si>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</si>
  <si>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</si>
  <si>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</si>
  <si>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</si>
  <si>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</si>
  <si>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</si>
  <si>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</si>
  <si>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</si>
  <si>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</si>
  <si>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</si>
  <si>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</si>
  <si>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</si>
  <si>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</si>
  <si>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</si>
  <si>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</si>
  <si>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</si>
  <si>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</si>
  <si>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</si>
  <si>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</si>
  <si>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</si>
  <si>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</si>
  <si>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</si>
  <si>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</si>
  <si>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</si>
  <si>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</si>
  <si>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</si>
  <si>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</si>
  <si>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</si>
  <si>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</si>
  <si>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</si>
  <si>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</si>
  <si>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</si>
  <si>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</si>
  <si>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</si>
  <si>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</si>
  <si>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</si>
  <si>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</si>
  <si>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</si>
  <si>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</si>
  <si>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</si>
  <si>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</si>
  <si>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</si>
  <si>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</si>
  <si>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</si>
  <si>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</si>
  <si>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</si>
  <si>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</si>
  <si>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</si>
  <si>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</si>
  <si>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</si>
  <si>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</si>
  <si>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</si>
  <si>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</si>
  <si>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</si>
  <si>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</si>
  <si>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</si>
  <si>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</si>
  <si>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</si>
  <si>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</si>
  <si>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</si>
  <si>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</si>
  <si>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</si>
  <si>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</si>
  <si>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</si>
  <si>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</si>
  <si>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</si>
  <si>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</si>
  <si>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</si>
  <si>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</si>
  <si>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</si>
  <si>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</si>
  <si>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</si>
  <si>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</si>
  <si>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</si>
  <si>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</si>
  <si>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</si>
  <si>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</si>
  <si>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</si>
  <si>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</si>
  <si>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</si>
  <si>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</si>
  <si>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</si>
  <si>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</si>
  <si>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</si>
  <si>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</si>
  <si>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</si>
  <si>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</si>
  <si>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</si>
  <si>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</si>
  <si>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</si>
  <si>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</si>
  <si>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</si>
  <si>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</si>
  <si>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</si>
  <si>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</si>
  <si>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</si>
  <si>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</si>
  <si>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</si>
  <si>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</si>
  <si>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</si>
  <si>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</si>
  <si>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</si>
  <si>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</si>
  <si>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</si>
  <si>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</si>
  <si>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</si>
  <si>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</si>
  <si>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</si>
  <si>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</si>
  <si>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</si>
  <si>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</si>
  <si>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</si>
  <si>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</si>
  <si>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</si>
  <si>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</si>
  <si>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</si>
  <si>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</si>
  <si>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</si>
  <si>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</si>
  <si>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</si>
  <si>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</si>
  <si>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</si>
  <si>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</si>
  <si>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</si>
  <si>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</si>
  <si>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</si>
  <si>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</si>
  <si>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</si>
  <si>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</si>
  <si>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</si>
  <si>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</si>
  <si>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</si>
  <si>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</si>
  <si>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</si>
  <si>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</si>
  <si>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</si>
  <si>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</si>
  <si>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</si>
  <si>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</si>
  <si>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</si>
  <si>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</si>
  <si>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</si>
  <si>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</si>
  <si>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</si>
  <si>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</si>
  <si>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</si>
  <si>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</si>
  <si>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</si>
  <si>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</si>
  <si>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</si>
  <si>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</si>
  <si>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</si>
  <si>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</si>
  <si>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</si>
  <si>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</si>
  <si>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</si>
  <si>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</si>
  <si>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</si>
  <si>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</si>
  <si>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</si>
  <si>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</si>
  <si>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</si>
  <si>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</si>
  <si>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</si>
  <si>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</si>
  <si>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</si>
  <si>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</si>
  <si>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</si>
  <si>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</si>
  <si>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</si>
  <si>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</si>
  <si>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</si>
  <si>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</si>
  <si>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</si>
  <si>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</si>
  <si>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</si>
  <si>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</si>
  <si>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</si>
  <si>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</si>
  <si>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</si>
  <si>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</si>
  <si>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</si>
  <si>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</si>
  <si>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</si>
  <si>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</si>
  <si>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</si>
  <si>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</si>
  <si>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</si>
  <si>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</si>
  <si>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</si>
  <si>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</si>
  <si>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</si>
  <si>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</si>
  <si>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</si>
  <si>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</si>
  <si>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</si>
  <si>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</si>
  <si>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</si>
  <si>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</si>
  <si>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</si>
  <si>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</si>
  <si>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</si>
  <si>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</si>
  <si>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</si>
  <si>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</si>
  <si>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</si>
  <si>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</si>
  <si>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</si>
  <si>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</si>
  <si>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</si>
  <si>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</si>
  <si>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</si>
  <si>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</si>
  <si>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</si>
  <si>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</si>
  <si>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</si>
  <si>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</si>
  <si>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</si>
  <si>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</si>
  <si>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</si>
  <si>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</si>
  <si>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</si>
  <si>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</si>
  <si>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</si>
  <si>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</si>
  <si>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</si>
  <si>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</si>
  <si>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</si>
  <si>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</si>
  <si>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</si>
  <si>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</si>
  <si>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</si>
  <si>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</si>
  <si>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</si>
  <si>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</si>
  <si>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</si>
  <si>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</si>
  <si>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</si>
  <si>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</si>
  <si>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</si>
  <si>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</si>
  <si>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</si>
  <si>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</si>
  <si>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</si>
  <si>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</si>
  <si>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</si>
  <si>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</si>
  <si>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</si>
  <si>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</si>
  <si>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</si>
  <si>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</si>
  <si>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</si>
  <si>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</si>
  <si>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</si>
  <si>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</si>
  <si>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</si>
  <si>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</si>
  <si>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</si>
  <si>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</si>
  <si>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</si>
  <si>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</si>
  <si>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</si>
  <si>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</si>
  <si>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</si>
  <si>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</si>
  <si>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</si>
  <si>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</si>
  <si>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</si>
  <si>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</si>
  <si>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</si>
  <si>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</si>
  <si>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</si>
  <si>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</si>
  <si>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</si>
  <si>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</si>
  <si>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</si>
  <si>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</si>
  <si>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</si>
  <si>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</si>
  <si>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</si>
  <si>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</si>
  <si>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</si>
  <si>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</si>
  <si>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</si>
  <si>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</si>
  <si>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</si>
  <si>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</si>
  <si>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</si>
  <si>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</si>
  <si>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</si>
  <si>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</si>
  <si>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</si>
  <si>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</si>
  <si>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</si>
  <si>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</si>
  <si>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</si>
  <si>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</si>
  <si>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</si>
  <si>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</si>
  <si>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</si>
  <si>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</si>
  <si>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</si>
  <si>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</si>
  <si>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</si>
  <si>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</si>
  <si>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</si>
  <si>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</si>
  <si>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</si>
  <si>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</si>
  <si>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</si>
  <si>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</si>
  <si>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</si>
  <si>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</si>
  <si>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</si>
  <si>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</si>
  <si>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</si>
  <si>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</si>
  <si>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</si>
  <si>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</si>
  <si>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</si>
  <si>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</si>
  <si>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</si>
  <si>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</si>
  <si>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</si>
  <si>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</si>
  <si>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</si>
  <si>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</si>
  <si>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</si>
  <si>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</si>
  <si>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</si>
  <si>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</si>
  <si>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</si>
  <si>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</si>
  <si>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</si>
  <si>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</si>
  <si>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</si>
  <si>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</si>
  <si>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</si>
  <si>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</si>
  <si>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</si>
  <si>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</si>
  <si>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</si>
  <si>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</si>
  <si>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</si>
  <si>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</si>
  <si>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</si>
  <si>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</si>
  <si>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</si>
  <si>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</si>
  <si>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</si>
  <si>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</si>
  <si>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</si>
  <si>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</si>
  <si>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</si>
  <si>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</si>
  <si>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</si>
  <si>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</si>
  <si>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</si>
  <si>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</si>
  <si>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</si>
  <si>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</si>
  <si>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</si>
  <si>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</si>
  <si>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</si>
  <si>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</si>
  <si>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</si>
  <si>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</si>
  <si>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</si>
  <si>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</si>
  <si>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</si>
  <si>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</si>
  <si>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</si>
  <si>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</si>
  <si>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</si>
  <si>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</si>
  <si>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</si>
  <si>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</si>
  <si>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</si>
  <si>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</si>
  <si>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</si>
  <si>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</si>
  <si>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</si>
  <si>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</si>
  <si>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</si>
  <si>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</si>
  <si>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</si>
  <si>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</si>
  <si>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</si>
  <si>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</si>
  <si>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</si>
  <si>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</si>
  <si>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</si>
  <si>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</si>
  <si>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</si>
  <si>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</si>
  <si>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</si>
  <si>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</si>
  <si>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</si>
  <si>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</si>
  <si>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</si>
  <si>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</si>
  <si>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</si>
  <si>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</si>
  <si>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</si>
  <si>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</si>
  <si>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</si>
  <si>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</si>
  <si>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</si>
  <si>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</si>
  <si>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</si>
  <si>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</si>
  <si>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</si>
  <si>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</si>
  <si>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</si>
  <si>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</si>
  <si>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</si>
  <si>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</si>
  <si>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</si>
  <si>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</si>
  <si>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</si>
  <si>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</si>
  <si>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</si>
  <si>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</si>
  <si>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</si>
  <si>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</si>
  <si>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</si>
  <si>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</si>
  <si>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</si>
  <si>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</si>
  <si>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</si>
  <si>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</si>
  <si>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</si>
  <si>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</si>
  <si>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</si>
  <si>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</si>
  <si>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</si>
  <si>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</si>
  <si>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</si>
  <si>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</si>
  <si>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</si>
  <si>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</si>
  <si>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</si>
  <si>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</si>
  <si>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</si>
  <si>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</si>
  <si>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</si>
  <si>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</si>
  <si>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</si>
  <si>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</si>
  <si>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</si>
  <si>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</si>
  <si>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</si>
  <si>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</si>
  <si>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</si>
  <si>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</si>
  <si>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</si>
  <si>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</si>
  <si>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</si>
  <si>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</si>
  <si>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</si>
  <si>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</si>
  <si>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</si>
  <si>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</si>
  <si>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</si>
  <si>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</si>
  <si>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</si>
  <si>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</si>
  <si>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</si>
  <si>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</si>
  <si>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</si>
  <si>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</si>
  <si>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</si>
  <si>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</si>
  <si>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</si>
  <si>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</si>
  <si>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</si>
  <si>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</si>
  <si>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</si>
  <si>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</si>
  <si>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</si>
  <si>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</si>
  <si>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</si>
  <si>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</si>
  <si>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</si>
  <si>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</si>
  <si>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</si>
  <si>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</si>
  <si>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</si>
  <si>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</si>
  <si>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</si>
  <si>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</si>
  <si>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</si>
  <si>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</si>
  <si>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</si>
  <si>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</si>
  <si>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</si>
  <si>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</si>
  <si>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</si>
  <si>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</si>
  <si>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</si>
  <si>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</si>
  <si>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</si>
  <si>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</si>
  <si>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</si>
  <si>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</si>
  <si>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</si>
  <si>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</si>
  <si>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</si>
  <si>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</si>
  <si>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</si>
  <si>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</si>
  <si>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</si>
  <si>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</si>
  <si>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</si>
  <si>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</si>
  <si>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</si>
  <si>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</si>
  <si>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</si>
  <si>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</si>
  <si>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</si>
  <si>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</si>
  <si>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</si>
  <si>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</si>
  <si>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</si>
  <si>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</si>
  <si>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</si>
  <si>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</si>
  <si>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</si>
  <si>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</si>
  <si>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</si>
  <si>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</si>
  <si>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</si>
  <si>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</si>
  <si>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</si>
  <si>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</si>
  <si>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</si>
  <si>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</si>
  <si>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</si>
  <si>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</si>
  <si>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</si>
  <si>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</si>
  <si>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</si>
  <si>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</si>
  <si>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</si>
  <si>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</si>
  <si>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</si>
  <si>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</si>
  <si>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</si>
  <si>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</si>
  <si>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</si>
  <si>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</si>
  <si>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</si>
  <si>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</si>
  <si>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</si>
  <si>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</si>
  <si>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</si>
  <si>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</si>
  <si>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</si>
  <si>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</si>
  <si>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</si>
  <si>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</si>
  <si>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</si>
  <si>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</si>
  <si>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</si>
  <si>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</si>
  <si>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</si>
  <si>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</si>
  <si>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</si>
  <si>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</si>
  <si>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</si>
  <si>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</si>
  <si>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</si>
  <si>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</si>
  <si>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</si>
  <si>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</si>
  <si>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</si>
  <si>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</si>
  <si>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</si>
  <si>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</si>
  <si>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</si>
  <si>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</si>
  <si>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</si>
  <si>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</si>
  <si>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</si>
  <si>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</si>
  <si>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</si>
  <si>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</si>
  <si>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</si>
  <si>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</si>
  <si>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</si>
  <si>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</si>
  <si>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</si>
  <si>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</si>
  <si>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</si>
  <si>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</si>
  <si>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</si>
  <si>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</si>
  <si>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</si>
  <si>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</si>
  <si>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</si>
  <si>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</si>
  <si>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</si>
  <si>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</si>
  <si>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</si>
  <si>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</si>
  <si>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</si>
  <si>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</si>
  <si>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</si>
  <si>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</si>
  <si>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</si>
  <si>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</si>
  <si>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</si>
  <si>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</si>
  <si>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</si>
  <si>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</si>
  <si>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</si>
  <si>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</si>
  <si>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</si>
  <si>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</si>
  <si>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</si>
  <si>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</si>
  <si>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</si>
  <si>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</si>
  <si>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</si>
  <si>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</si>
  <si>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</si>
  <si>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</si>
  <si>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</si>
  <si>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</si>
  <si>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</si>
  <si>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</si>
  <si>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</si>
  <si>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</si>
  <si>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</si>
  <si>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</si>
  <si>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</si>
  <si>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</si>
  <si>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</si>
  <si>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</si>
  <si>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</si>
  <si>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</si>
  <si>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</si>
  <si>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</si>
  <si>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</si>
  <si>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</si>
  <si>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</si>
  <si>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</si>
  <si>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</si>
  <si>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</si>
  <si>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</si>
  <si>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</si>
  <si>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</si>
  <si>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</si>
  <si>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</si>
  <si>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</si>
  <si>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</si>
  <si>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</si>
  <si>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</si>
  <si>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</si>
  <si>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</si>
  <si>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</si>
  <si>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</si>
  <si>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</si>
  <si>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</si>
  <si>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</si>
  <si>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</si>
  <si>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</si>
  <si>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</si>
  <si>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</si>
  <si>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</si>
  <si>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</si>
  <si>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</si>
  <si>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</si>
  <si>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</si>
  <si>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</si>
  <si>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</si>
  <si>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</si>
  <si>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</si>
  <si>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</si>
  <si>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</si>
  <si>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</si>
  <si>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</si>
  <si>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</si>
  <si>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</si>
  <si>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</si>
  <si>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</si>
  <si>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</si>
  <si>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</si>
  <si>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</si>
  <si>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</si>
  <si>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</si>
  <si>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</si>
  <si>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</si>
  <si>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</si>
  <si>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</si>
  <si>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</si>
  <si>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</si>
  <si>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</si>
  <si>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</si>
  <si>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</si>
  <si>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</si>
  <si>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</si>
  <si>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</si>
  <si>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</si>
  <si>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</si>
  <si>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</si>
  <si>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</si>
  <si>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</si>
  <si>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</si>
  <si>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</si>
  <si>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</si>
  <si>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</si>
  <si>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</si>
  <si>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</si>
  <si>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</si>
  <si>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</si>
  <si>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</si>
  <si>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</si>
  <si>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</si>
  <si>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</si>
  <si>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</si>
  <si>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</si>
  <si>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</si>
  <si>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</si>
  <si>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</si>
  <si>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</si>
  <si>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</si>
  <si>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</si>
  <si>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</si>
  <si>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</si>
  <si>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</si>
  <si>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</si>
  <si>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</si>
  <si>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</si>
  <si>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</si>
  <si>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</si>
  <si>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</si>
  <si>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</si>
  <si>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</si>
  <si>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</si>
  <si>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</si>
  <si>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</si>
  <si>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</si>
  <si>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</si>
  <si>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</si>
  <si>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</si>
  <si>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</si>
  <si>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</si>
  <si>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</si>
  <si>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</si>
  <si>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</si>
  <si>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</si>
  <si>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</si>
  <si>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</si>
  <si>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</si>
  <si>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</si>
  <si>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</si>
  <si>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</si>
  <si>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</si>
  <si>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</si>
  <si>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</si>
  <si>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</si>
  <si>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</si>
  <si>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</si>
  <si>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</si>
  <si>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</si>
  <si>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</si>
  <si>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</si>
  <si>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</si>
  <si>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</si>
  <si>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</si>
  <si>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</si>
  <si>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</si>
  <si>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</si>
  <si>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</si>
  <si>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</si>
  <si>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</si>
  <si>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</si>
  <si>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</si>
  <si>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</si>
  <si>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</si>
  <si>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</si>
  <si>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</si>
  <si>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</si>
  <si>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</si>
  <si>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</si>
  <si>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</si>
  <si>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</si>
  <si>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</si>
  <si>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</si>
  <si>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</si>
  <si>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</si>
  <si>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</si>
  <si>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</si>
  <si>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</si>
  <si>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</si>
  <si>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</si>
  <si>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</si>
  <si>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</si>
  <si>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</si>
  <si>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</si>
  <si>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</si>
  <si>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</si>
  <si>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</si>
  <si>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</si>
  <si>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</si>
  <si>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</si>
  <si>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</si>
  <si>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</si>
  <si>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</si>
  <si>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</si>
  <si>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</si>
  <si>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</si>
  <si>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</si>
  <si>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</si>
  <si>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</si>
  <si>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</si>
  <si>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</si>
  <si>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</si>
  <si>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</si>
  <si>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</si>
  <si>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</si>
  <si>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</si>
  <si>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</si>
  <si>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</si>
  <si>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</si>
  <si>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</si>
  <si>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</si>
  <si>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</si>
  <si>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</si>
  <si>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</si>
  <si>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</si>
  <si>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</si>
  <si>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</si>
  <si>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</si>
  <si>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</si>
  <si>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</si>
  <si>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</si>
  <si>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</si>
  <si>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</si>
  <si>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</si>
  <si>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</si>
  <si>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</si>
  <si>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</si>
  <si>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</si>
  <si>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</si>
  <si>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</si>
  <si>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</si>
  <si>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</si>
  <si>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</si>
  <si>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</si>
  <si>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</si>
  <si>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</si>
  <si>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</si>
  <si>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</si>
  <si>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</si>
  <si>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</si>
  <si>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</si>
  <si>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</si>
  <si>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</si>
  <si>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</si>
  <si>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</si>
  <si>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</si>
  <si>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</si>
  <si>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</si>
  <si>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</si>
  <si>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</si>
  <si>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</si>
  <si>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</si>
  <si>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</si>
  <si>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</si>
  <si>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</si>
  <si>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</si>
  <si>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</si>
  <si>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</si>
  <si>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</si>
  <si>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</si>
  <si>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</si>
  <si>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</si>
  <si>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</si>
  <si>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</si>
  <si>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</si>
  <si>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</si>
  <si>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</si>
  <si>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</si>
  <si>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</si>
  <si>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</si>
  <si>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</si>
  <si>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</si>
  <si>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</si>
  <si>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</si>
  <si>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</si>
  <si>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</si>
  <si>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</si>
  <si>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</si>
  <si>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</si>
  <si>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</si>
  <si>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</si>
  <si>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</si>
  <si>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</si>
  <si>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</si>
  <si>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</si>
  <si>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</si>
  <si>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</si>
  <si>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</si>
  <si>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</si>
  <si>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</si>
  <si>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</si>
  <si>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</si>
  <si>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</si>
  <si>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</si>
  <si>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</si>
  <si>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</si>
  <si>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</si>
  <si>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</si>
  <si>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</si>
  <si>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</si>
  <si>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</si>
  <si>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</si>
  <si>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</si>
  <si>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</si>
  <si>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</si>
  <si>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</si>
  <si>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</si>
  <si>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</si>
  <si>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</si>
  <si>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</si>
  <si>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</si>
  <si>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</si>
  <si>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</si>
  <si>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</si>
  <si>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</si>
  <si>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</si>
  <si>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</si>
  <si>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</si>
  <si>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</si>
  <si>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</si>
  <si>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</si>
  <si>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</si>
  <si>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</si>
  <si>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</si>
  <si>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</si>
  <si>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</si>
  <si>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</si>
  <si>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</si>
  <si>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</si>
  <si>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</si>
  <si>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</si>
  <si>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</si>
  <si>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</si>
  <si>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</si>
  <si>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</si>
  <si>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</si>
  <si>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</si>
  <si>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</si>
  <si>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</si>
  <si>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</si>
  <si>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</si>
  <si>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</si>
  <si>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</si>
  <si>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</si>
  <si>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</si>
  <si>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</si>
  <si>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</si>
  <si>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</si>
  <si>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</si>
  <si>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</si>
  <si>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</si>
  <si>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</si>
  <si>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</si>
  <si>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</si>
  <si>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</si>
  <si>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</si>
  <si>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</si>
  <si>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</si>
  <si>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</si>
  <si>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</si>
  <si>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</si>
  <si>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</si>
  <si>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</si>
  <si>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</si>
  <si>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</si>
  <si>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</si>
  <si>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</si>
  <si>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</si>
  <si>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</si>
  <si>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</si>
  <si>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</si>
  <si>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</si>
  <si>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</si>
  <si>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</si>
  <si>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</si>
  <si>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</si>
  <si>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</si>
  <si>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</si>
  <si>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</si>
  <si>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</si>
  <si>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</si>
  <si>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</si>
  <si>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</si>
  <si>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</si>
  <si>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</si>
  <si>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</si>
  <si>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</si>
  <si>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</si>
  <si>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</si>
  <si>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</si>
  <si>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</si>
  <si>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</si>
  <si>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</si>
  <si>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</si>
  <si>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</si>
  <si>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</si>
  <si>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</si>
  <si>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</si>
  <si>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</si>
  <si>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</si>
  <si>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</si>
  <si>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</si>
  <si>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</si>
  <si>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</si>
  <si>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</si>
  <si>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</si>
  <si>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</si>
  <si>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</si>
  <si>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</si>
  <si>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</si>
  <si>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</si>
  <si>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</si>
  <si>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</si>
  <si>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</si>
  <si>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</si>
  <si>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</si>
  <si>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</si>
  <si>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</si>
  <si>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</si>
  <si>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</si>
  <si>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</si>
  <si>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</si>
  <si>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</si>
  <si>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</si>
  <si>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</si>
  <si>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</si>
  <si>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</si>
  <si>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</si>
  <si>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</si>
  <si>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</si>
  <si>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</si>
  <si>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</si>
  <si>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</si>
  <si>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</si>
  <si>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</si>
  <si>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</si>
  <si>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</si>
  <si>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</si>
  <si>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</si>
  <si>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</si>
  <si>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</si>
  <si>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</si>
  <si>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</si>
  <si>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</si>
  <si>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</si>
  <si>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</si>
  <si>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</si>
  <si>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</si>
  <si>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</si>
  <si>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</si>
  <si>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</si>
  <si>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</si>
  <si>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</si>
  <si>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</si>
  <si>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</si>
  <si>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</si>
  <si>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</si>
  <si>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</si>
  <si>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</si>
  <si>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</si>
  <si>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</si>
  <si>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</si>
  <si>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</si>
  <si>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</si>
  <si>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</si>
  <si>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</si>
  <si>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</si>
  <si>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</si>
  <si>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</si>
  <si>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</si>
  <si>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</si>
  <si>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</si>
  <si>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</si>
  <si>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</si>
  <si>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</si>
  <si>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</si>
  <si>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</si>
  <si>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</si>
  <si>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</si>
  <si>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</si>
  <si>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</si>
  <si>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</si>
  <si>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</si>
  <si>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</si>
  <si>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</si>
  <si>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</si>
  <si>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</si>
  <si>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</si>
  <si>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</si>
  <si>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</si>
  <si>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</si>
  <si>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</si>
  <si>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</si>
  <si>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</si>
  <si>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</si>
  <si>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</si>
  <si>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</si>
  <si>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</si>
  <si>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</si>
  <si>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</si>
  <si>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</si>
  <si>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</si>
  <si>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</si>
  <si>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</si>
  <si>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</si>
  <si>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</si>
  <si>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</si>
  <si>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</si>
  <si>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</si>
  <si>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</si>
  <si>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</si>
  <si>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</si>
  <si>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</si>
  <si>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</si>
  <si>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</si>
  <si>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</si>
  <si>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</si>
  <si>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</si>
  <si>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</si>
  <si>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</si>
  <si>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</si>
  <si>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</si>
  <si>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</si>
  <si>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</si>
  <si>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</si>
  <si>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</si>
  <si>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</si>
  <si>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</si>
  <si>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</si>
  <si>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</si>
  <si>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</si>
  <si>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</si>
  <si>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</si>
  <si>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</si>
  <si>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</si>
  <si>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</si>
  <si>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</si>
  <si>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</si>
  <si>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</si>
  <si>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</si>
  <si>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</si>
  <si>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</si>
  <si>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</si>
  <si>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</si>
  <si>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</si>
  <si>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</si>
  <si>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</si>
  <si>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</si>
  <si>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</si>
  <si>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</si>
  <si>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</si>
  <si>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</si>
  <si>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</si>
  <si>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</si>
  <si>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</si>
  <si>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</si>
  <si>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</si>
  <si>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</si>
  <si>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</si>
  <si>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</si>
  <si>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</si>
  <si>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</si>
  <si>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</si>
  <si>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</si>
  <si>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</si>
  <si>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</si>
  <si>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</si>
  <si>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</si>
  <si>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</si>
  <si>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</si>
  <si>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</si>
  <si>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</si>
  <si>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</si>
  <si>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</si>
  <si>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</si>
  <si>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</si>
  <si>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</si>
  <si>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</si>
  <si>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</si>
  <si>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</si>
  <si>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</si>
  <si>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</si>
  <si>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</si>
  <si>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</si>
  <si>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</si>
  <si>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</si>
  <si>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</si>
  <si>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</si>
  <si>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</si>
  <si>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</si>
  <si>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</si>
  <si>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</si>
  <si>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</si>
  <si>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</si>
  <si>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</si>
  <si>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</si>
  <si>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</si>
  <si>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</si>
  <si>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</si>
  <si>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</si>
  <si>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</si>
  <si>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</si>
  <si>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</si>
  <si>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</si>
  <si>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</si>
  <si>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</si>
  <si>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</si>
  <si>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</si>
  <si>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</si>
  <si>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</si>
  <si>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</si>
  <si>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</si>
  <si>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</si>
  <si>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</si>
  <si>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</si>
  <si>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</si>
  <si>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</si>
  <si>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</si>
  <si>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</si>
  <si>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</si>
  <si>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</si>
  <si>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</si>
  <si>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</si>
  <si>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</si>
  <si>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</si>
  <si>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</si>
  <si>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</si>
  <si>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</si>
  <si>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</si>
  <si>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</si>
  <si>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</si>
  <si>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</si>
  <si>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</si>
  <si>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</si>
  <si>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</si>
  <si>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</si>
  <si>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</si>
  <si>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</si>
  <si>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</si>
  <si>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</si>
  <si>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</si>
  <si>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</si>
  <si>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</si>
  <si>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</si>
  <si>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</si>
  <si>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</si>
  <si>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</si>
  <si>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</si>
  <si>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</si>
  <si>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</si>
  <si>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</si>
  <si>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</si>
  <si>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</si>
  <si>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</si>
  <si>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</si>
  <si>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</si>
  <si>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</si>
  <si>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</si>
  <si>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</si>
  <si>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</si>
  <si>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</si>
  <si>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</si>
  <si>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</si>
  <si>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</si>
  <si>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</si>
  <si>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</si>
  <si>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</si>
  <si>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</si>
  <si>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</si>
  <si>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</si>
  <si>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</si>
  <si>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</si>
  <si>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</si>
  <si>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</si>
  <si>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</si>
  <si>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</si>
  <si>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</si>
  <si>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</si>
  <si>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</si>
  <si>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</si>
  <si>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</si>
  <si>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</si>
  <si>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</si>
  <si>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</si>
  <si>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</si>
  <si>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</si>
  <si>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</si>
  <si>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</si>
  <si>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</si>
  <si>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</si>
  <si>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</si>
  <si>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</si>
  <si>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</si>
  <si>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</si>
  <si>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</si>
  <si>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</si>
  <si>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</si>
  <si>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</si>
  <si>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</si>
  <si>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</si>
  <si>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</si>
  <si>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</si>
  <si>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</si>
  <si>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</si>
  <si>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</si>
  <si>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</si>
  <si>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</si>
  <si>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</si>
  <si>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</si>
  <si>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</si>
  <si>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</si>
  <si>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</si>
  <si>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</si>
  <si>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</si>
  <si>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</si>
  <si>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</si>
  <si>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</si>
  <si>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</si>
  <si>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</si>
  <si>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</si>
  <si>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</si>
  <si>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</si>
  <si>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</si>
  <si>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</si>
  <si>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</si>
  <si>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</si>
  <si>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</si>
  <si>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</si>
  <si>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</si>
  <si>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</si>
  <si>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</si>
  <si>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</si>
  <si>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</si>
  <si>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</si>
  <si>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</si>
  <si>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</si>
  <si>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</si>
  <si>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</si>
  <si>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</si>
  <si>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</si>
  <si>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</si>
  <si>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</si>
  <si>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</si>
  <si>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</si>
  <si>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</si>
  <si>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</si>
  <si>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</si>
  <si>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</si>
  <si>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</si>
  <si>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</si>
  <si>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</si>
  <si>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</si>
  <si>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</si>
  <si>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</si>
  <si>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</si>
  <si>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</si>
  <si>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</si>
  <si>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</si>
  <si>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</si>
  <si>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</si>
  <si>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</si>
  <si>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</si>
  <si>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</si>
  <si>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</si>
  <si>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</si>
  <si>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</si>
  <si>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</si>
  <si>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</si>
  <si>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</si>
  <si>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</si>
  <si>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</si>
  <si>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</si>
  <si>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</si>
  <si>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</si>
  <si>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</si>
  <si>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</si>
  <si>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</si>
  <si>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</si>
  <si>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</si>
  <si>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</si>
  <si>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</si>
  <si>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</si>
  <si>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</si>
  <si>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</si>
  <si>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</si>
  <si>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</si>
  <si>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</si>
  <si>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</si>
  <si>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</si>
  <si>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</si>
  <si>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</si>
  <si>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</si>
  <si>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</si>
  <si>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</si>
  <si>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</si>
  <si>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</si>
  <si>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</si>
  <si>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</si>
  <si>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</si>
  <si>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</si>
  <si>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</si>
  <si>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</si>
  <si>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</si>
  <si>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</si>
  <si>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</si>
  <si>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</si>
  <si>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</si>
  <si>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</si>
  <si>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</si>
  <si>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</si>
  <si>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</si>
  <si>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</si>
  <si>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</si>
  <si>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</si>
  <si>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</si>
  <si>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</si>
  <si>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</si>
  <si>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</si>
  <si>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</si>
  <si>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</si>
  <si>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</si>
  <si>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</si>
  <si>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</si>
  <si>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</si>
  <si>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</si>
  <si>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</si>
  <si>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</si>
  <si>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</si>
  <si>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</si>
  <si>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</si>
  <si>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</si>
  <si>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</si>
  <si>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</si>
  <si>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</si>
  <si>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</si>
  <si>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</si>
  <si>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</si>
  <si>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</si>
  <si>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</si>
  <si>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</si>
  <si>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</si>
  <si>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</si>
  <si>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</si>
  <si>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</si>
  <si>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</si>
  <si>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</si>
  <si>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</si>
  <si>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</si>
  <si>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</si>
  <si>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</si>
  <si>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</si>
  <si>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</si>
  <si>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</si>
  <si>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</si>
  <si>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</si>
  <si>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</si>
  <si>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</si>
  <si>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</si>
  <si>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</si>
  <si>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</si>
  <si>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</si>
  <si>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</si>
  <si>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</si>
  <si>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</si>
  <si>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</si>
  <si>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</si>
  <si>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</si>
  <si>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</si>
  <si>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</si>
  <si>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</si>
  <si>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</si>
  <si>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</si>
  <si>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</si>
  <si>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</si>
  <si>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</si>
  <si>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</si>
  <si>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</si>
  <si>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</si>
  <si>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</si>
  <si>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</si>
  <si>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</si>
  <si>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</si>
  <si>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</si>
  <si>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</si>
  <si>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</si>
  <si>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</si>
  <si>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</si>
  <si>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</si>
  <si>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</si>
  <si>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</si>
  <si>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</si>
  <si>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</si>
  <si>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</si>
  <si>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</si>
  <si>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</si>
  <si>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</si>
  <si>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</si>
  <si>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</si>
  <si>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</si>
  <si>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</si>
  <si>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</si>
  <si>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</si>
  <si>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</si>
  <si>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</si>
  <si>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</si>
  <si>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</si>
  <si>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</si>
  <si>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</si>
  <si>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</si>
  <si>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</si>
  <si>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</si>
  <si>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</si>
  <si>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</si>
  <si>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</si>
  <si>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</si>
  <si>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</si>
  <si>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</si>
  <si>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</si>
  <si>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</si>
  <si>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</si>
  <si>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</si>
  <si>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</si>
  <si>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</si>
  <si>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</si>
  <si>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</si>
  <si>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</si>
  <si>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</si>
  <si>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</si>
  <si>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</si>
  <si>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</si>
  <si>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</si>
  <si>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</si>
  <si>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</si>
  <si>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</si>
  <si>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</si>
  <si>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</si>
  <si>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</si>
  <si>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</si>
  <si>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</si>
  <si>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</si>
  <si>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</si>
  <si>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</si>
  <si>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</si>
  <si>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</si>
  <si>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</si>
  <si>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</si>
  <si>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</si>
  <si>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</si>
  <si>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</si>
  <si>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</si>
  <si>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</si>
  <si>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</si>
  <si>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</si>
  <si>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</si>
  <si>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</si>
  <si>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</si>
  <si>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</si>
  <si>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</si>
  <si>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</si>
  <si>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</si>
  <si>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</si>
  <si>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</si>
  <si>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</si>
  <si>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</si>
  <si>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</si>
  <si>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</si>
  <si>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</si>
  <si>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</si>
  <si>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</si>
  <si>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</si>
  <si>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</si>
  <si>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</si>
  <si>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</si>
  <si>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</si>
  <si>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</si>
  <si>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</si>
  <si>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</si>
  <si>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</si>
  <si>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</si>
  <si>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</si>
  <si>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</si>
  <si>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</si>
  <si>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</si>
  <si>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</si>
  <si>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</si>
  <si>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</si>
  <si>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</si>
  <si>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</si>
  <si>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</si>
  <si>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</si>
  <si>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</si>
  <si>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</si>
  <si>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</si>
  <si>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</si>
  <si>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</si>
  <si>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</si>
  <si>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</si>
  <si>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</si>
  <si>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</si>
  <si>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</si>
  <si>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</si>
  <si>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</si>
  <si>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</si>
  <si>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</si>
  <si>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</si>
  <si>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</si>
  <si>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</si>
  <si>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</si>
  <si>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</si>
  <si>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</si>
  <si>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</si>
  <si>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</si>
  <si>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</si>
  <si>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</si>
  <si>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</si>
  <si>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</si>
  <si>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</si>
  <si>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</si>
  <si>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</si>
  <si>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</si>
  <si>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</si>
  <si>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</si>
  <si>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</si>
  <si>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</si>
  <si>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</si>
  <si>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</si>
  <si>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</si>
  <si>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</si>
  <si>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</si>
  <si>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</si>
  <si>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</si>
  <si>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</si>
  <si>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</si>
  <si>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</si>
  <si>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</si>
  <si>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</si>
  <si>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</si>
  <si>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</si>
  <si>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</si>
  <si>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</si>
  <si>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</si>
  <si>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</si>
  <si>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</si>
  <si>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</si>
  <si>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</si>
  <si>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</si>
  <si>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</si>
  <si>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</si>
  <si>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</si>
  <si>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</si>
  <si>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</si>
  <si>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</si>
  <si>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</si>
  <si>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</si>
  <si>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</si>
  <si>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</si>
  <si>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</si>
  <si>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</si>
  <si>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</si>
  <si>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</si>
  <si>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</si>
  <si>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</si>
  <si>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</si>
  <si>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</si>
  <si>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</si>
  <si>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</si>
  <si>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</si>
  <si>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</si>
  <si>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</si>
  <si>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</si>
  <si>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</si>
  <si>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</si>
  <si>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</si>
  <si>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</si>
  <si>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</si>
  <si>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</si>
  <si>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</si>
  <si>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</si>
  <si>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</si>
  <si>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</si>
  <si>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</si>
  <si>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</si>
  <si>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</si>
  <si>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</si>
  <si>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</si>
  <si>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</si>
  <si>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</si>
  <si>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</si>
  <si>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</si>
  <si>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</si>
  <si>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</si>
  <si>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</si>
  <si>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</si>
  <si>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</si>
  <si>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</si>
  <si>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</si>
  <si>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</si>
  <si>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</si>
  <si>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</si>
  <si>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</si>
  <si>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</si>
  <si>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</si>
  <si>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</si>
  <si>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</si>
  <si>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</si>
  <si>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</si>
  <si>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</si>
  <si>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</si>
  <si>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</si>
  <si>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</si>
  <si>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</si>
  <si>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</si>
  <si>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</si>
  <si>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</si>
  <si>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</si>
  <si>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</si>
  <si>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</si>
  <si>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</si>
  <si>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</si>
  <si>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</si>
  <si>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</si>
  <si>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</si>
  <si>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</si>
  <si>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</si>
  <si>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</si>
  <si>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</si>
  <si>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</si>
  <si>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</si>
  <si>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</si>
  <si>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</si>
  <si>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</si>
  <si>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</si>
  <si>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</si>
  <si>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</si>
  <si>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</si>
  <si>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</si>
  <si>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</si>
  <si>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</si>
  <si>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</si>
  <si>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</si>
  <si>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</si>
  <si>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</si>
  <si>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</si>
  <si>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</si>
  <si>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</si>
  <si>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</si>
  <si>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</si>
  <si>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</si>
  <si>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</si>
  <si>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</si>
  <si>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</si>
  <si>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</si>
  <si>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</si>
  <si>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</si>
  <si>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</si>
  <si>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</si>
  <si>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</si>
  <si>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</si>
  <si>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</si>
  <si>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</si>
  <si>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</si>
  <si>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</si>
  <si>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</si>
  <si>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</si>
  <si>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</si>
  <si>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</si>
  <si>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</si>
  <si>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</si>
  <si>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</si>
  <si>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</si>
  <si>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</si>
  <si>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</si>
  <si>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</si>
  <si>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</si>
  <si>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</si>
  <si>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</si>
  <si>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</si>
  <si>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</si>
  <si>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</si>
  <si>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</si>
  <si>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</si>
  <si>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</si>
  <si>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</si>
  <si>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</si>
  <si>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</si>
  <si>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</si>
  <si>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</si>
  <si>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</si>
  <si>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</si>
  <si>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</si>
  <si>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</si>
  <si>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</si>
  <si>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</si>
  <si>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</si>
  <si>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</si>
  <si>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</si>
  <si>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</si>
  <si>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</si>
  <si>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</si>
  <si>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</si>
  <si>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</si>
  <si>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</si>
  <si>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</si>
  <si>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</si>
  <si>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</si>
  <si>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</si>
  <si>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</si>
  <si>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</si>
  <si>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</si>
  <si>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</si>
  <si>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</si>
  <si>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</si>
  <si>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</si>
  <si>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</si>
  <si>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</si>
  <si>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</si>
  <si>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</si>
  <si>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</si>
  <si>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</si>
  <si>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</si>
  <si>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</si>
  <si>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</si>
  <si>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</si>
  <si>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</si>
  <si>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</si>
  <si>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</si>
  <si>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</si>
  <si>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</si>
  <si>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</si>
  <si>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</si>
  <si>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</si>
  <si>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</si>
  <si>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</si>
  <si>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</si>
  <si>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</si>
  <si>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</si>
  <si>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</si>
  <si>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</si>
  <si>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</si>
  <si>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</si>
  <si>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</si>
  <si>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</si>
  <si>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</si>
  <si>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</si>
  <si>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</si>
  <si>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</si>
  <si>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</si>
  <si>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</si>
  <si>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</si>
  <si>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</si>
  <si>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</si>
  <si>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</si>
  <si>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</si>
  <si>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</si>
  <si>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</si>
  <si>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</si>
  <si>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</si>
  <si>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</si>
  <si>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</si>
  <si>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</si>
  <si>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</si>
  <si>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</si>
  <si>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</si>
  <si>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</si>
  <si>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</si>
  <si>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</si>
  <si>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</si>
  <si>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</si>
  <si>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</si>
  <si>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</si>
  <si>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</si>
  <si>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</si>
  <si>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</si>
  <si>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</si>
  <si>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</si>
  <si>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</si>
  <si>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</si>
  <si>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</si>
  <si>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</si>
  <si>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</si>
  <si>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</si>
  <si>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</si>
  <si>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</si>
  <si>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</si>
  <si>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</si>
  <si>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</si>
  <si>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</si>
  <si>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</si>
  <si>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</si>
  <si>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</si>
  <si>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</si>
  <si>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</si>
  <si>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</si>
  <si>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</si>
  <si>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</si>
  <si>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</si>
  <si>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</si>
  <si>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</si>
  <si>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</si>
  <si>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</si>
  <si>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</si>
  <si>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</si>
  <si>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</si>
  <si>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</si>
  <si>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</si>
  <si>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</si>
  <si>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</si>
  <si>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</si>
  <si>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</si>
  <si>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</si>
  <si>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</si>
  <si>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</si>
  <si>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</si>
  <si>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</si>
  <si>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</si>
  <si>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</si>
  <si>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</si>
  <si>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</si>
  <si>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</si>
  <si>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</si>
  <si>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</si>
  <si>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</si>
  <si>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</si>
  <si>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</si>
  <si>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</si>
  <si>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</si>
  <si>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</si>
  <si>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</si>
  <si>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</si>
  <si>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</si>
  <si>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</si>
  <si>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</si>
  <si>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</si>
  <si>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</si>
  <si>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</si>
  <si>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</si>
  <si>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</si>
  <si>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</si>
  <si>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</si>
  <si>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</si>
  <si>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</si>
  <si>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</si>
  <si>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</si>
  <si>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</si>
  <si>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</si>
  <si>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</si>
  <si>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</si>
  <si>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</si>
  <si>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</si>
  <si>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</si>
  <si>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</si>
  <si>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</si>
  <si>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</si>
  <si>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</si>
  <si>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</si>
  <si>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</si>
  <si>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</si>
  <si>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</si>
  <si>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</si>
  <si>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</si>
  <si>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</si>
  <si>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</si>
  <si>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</si>
  <si>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</si>
  <si>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</si>
  <si>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</si>
  <si>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</si>
  <si>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</si>
  <si>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</si>
  <si>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</si>
  <si>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</si>
  <si>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</si>
  <si>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</si>
  <si>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</si>
  <si>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</si>
  <si>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</si>
  <si>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</si>
  <si>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</si>
  <si>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</si>
  <si>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</si>
  <si>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</si>
  <si>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</si>
  <si>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</si>
  <si>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</si>
  <si>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</si>
  <si>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</si>
  <si>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</si>
  <si>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</si>
  <si>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</si>
  <si>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</si>
  <si>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</si>
  <si>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</si>
  <si>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</si>
  <si>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</si>
  <si>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</si>
  <si>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</si>
  <si>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</si>
  <si>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</si>
  <si>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</si>
  <si>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</si>
  <si>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</si>
  <si>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</si>
  <si>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</si>
  <si>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</si>
  <si>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</si>
  <si>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</si>
  <si>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</si>
  <si>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</si>
  <si>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</si>
  <si>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</si>
  <si>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</si>
  <si>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</si>
  <si>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</si>
  <si>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</si>
  <si>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</si>
  <si>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</si>
  <si>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</si>
  <si>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</si>
  <si>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</si>
  <si>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</si>
  <si>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</si>
  <si>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</si>
  <si>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</si>
  <si>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</si>
  <si>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</si>
  <si>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</si>
  <si>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</si>
  <si>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</si>
  <si>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</si>
  <si>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</si>
  <si>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</si>
  <si>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</si>
  <si>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</si>
  <si>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</si>
  <si>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</si>
  <si>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</si>
  <si>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</si>
  <si>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</si>
  <si>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</si>
  <si>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</si>
  <si>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</si>
  <si>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</si>
  <si>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</si>
  <si>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</si>
  <si>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</si>
  <si>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</si>
  <si>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</si>
  <si>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</si>
  <si>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</si>
  <si>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</si>
  <si>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</si>
  <si>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</si>
  <si>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</si>
  <si>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</si>
  <si>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</si>
  <si>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</si>
  <si>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</si>
  <si>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</si>
  <si>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</si>
  <si>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</si>
  <si>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</si>
  <si>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</si>
  <si>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</si>
  <si>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</si>
  <si>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</si>
  <si>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</si>
  <si>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</si>
  <si>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</si>
  <si>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</si>
  <si>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</si>
  <si>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</si>
  <si>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</si>
  <si>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</si>
  <si>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</si>
  <si>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</si>
  <si>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</si>
  <si>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</si>
  <si>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</si>
  <si>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</si>
  <si>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</si>
  <si>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</si>
  <si>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</si>
  <si>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</si>
  <si>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</si>
  <si>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</si>
  <si>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</si>
  <si>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</si>
  <si>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</si>
  <si>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</si>
  <si>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</si>
  <si>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</si>
  <si>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</si>
  <si>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</si>
  <si>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</si>
  <si>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</si>
  <si>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</si>
  <si>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</si>
  <si>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</si>
  <si>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</si>
  <si>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</si>
  <si>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</si>
  <si>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</si>
  <si>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</si>
  <si>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</si>
  <si>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</si>
  <si>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</si>
  <si>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</si>
  <si>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</si>
  <si>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</si>
  <si>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</si>
  <si>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</si>
  <si>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</si>
  <si>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</si>
  <si>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</si>
  <si>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</si>
  <si>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</si>
  <si>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</si>
  <si>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</si>
  <si>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</si>
  <si>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</si>
  <si>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</si>
  <si>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</si>
  <si>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</si>
  <si>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</si>
  <si>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</si>
  <si>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</si>
  <si>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</si>
  <si>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</si>
  <si>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</si>
  <si>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</si>
  <si>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</si>
  <si>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</si>
  <si>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</si>
  <si>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</si>
  <si>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</si>
  <si>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</si>
  <si>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</si>
  <si>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</si>
  <si>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</si>
  <si>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</si>
  <si>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</si>
  <si>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</si>
  <si>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</si>
  <si>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</si>
  <si>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</si>
  <si>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</si>
  <si>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</si>
  <si>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</si>
  <si>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</si>
  <si>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</si>
  <si>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</si>
  <si>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</si>
  <si>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</si>
  <si>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</si>
  <si>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</si>
  <si>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</si>
  <si>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</si>
  <si>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</si>
  <si>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</si>
  <si>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</si>
  <si>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</si>
  <si>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</si>
  <si>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</si>
  <si>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</si>
  <si>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</si>
  <si>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</si>
  <si>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</si>
  <si>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</si>
  <si>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</si>
  <si>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</si>
  <si>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</si>
  <si>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</si>
  <si>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</si>
  <si>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</si>
  <si>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</si>
  <si>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</si>
  <si>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</si>
  <si>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</si>
  <si>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</si>
  <si>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</si>
  <si>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</si>
  <si>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</si>
  <si>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</si>
  <si>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</si>
  <si>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</si>
  <si>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</si>
  <si>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</si>
  <si>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</si>
  <si>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</si>
  <si>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</si>
  <si>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</si>
  <si>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</si>
  <si>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</si>
  <si>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</si>
  <si>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</si>
  <si>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</si>
  <si>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</si>
  <si>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</si>
  <si>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</si>
  <si>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</si>
  <si>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</si>
  <si>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</si>
  <si>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</si>
  <si>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</si>
  <si>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</si>
  <si>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</si>
  <si>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</si>
  <si>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</si>
  <si>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</si>
  <si>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</si>
  <si>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</si>
  <si>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</si>
  <si>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</si>
  <si>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</si>
  <si>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</si>
  <si>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</si>
  <si>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</si>
  <si>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</si>
  <si>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</si>
  <si>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</si>
  <si>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</si>
  <si>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</si>
  <si>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</si>
  <si>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</si>
  <si>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</si>
  <si>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</si>
  <si>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</si>
  <si>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</si>
  <si>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</si>
  <si>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</si>
  <si>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</si>
  <si>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</si>
  <si>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</si>
  <si>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</si>
  <si>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</si>
  <si>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</si>
  <si>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</si>
  <si>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</si>
  <si>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</si>
  <si>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</si>
  <si>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</si>
  <si>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</si>
  <si>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</si>
  <si>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</si>
  <si>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</si>
  <si>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</si>
  <si>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</si>
  <si>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</si>
  <si>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</si>
  <si>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</si>
  <si>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</si>
  <si>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</si>
  <si>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</si>
  <si>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</si>
  <si>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</si>
  <si>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</si>
  <si>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</si>
  <si>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</si>
  <si>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</si>
  <si>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</si>
  <si>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</si>
  <si>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</si>
  <si>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</si>
  <si>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</si>
  <si>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</si>
  <si>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</si>
  <si>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</si>
  <si>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</si>
  <si>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</si>
  <si>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</si>
  <si>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</si>
  <si>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</si>
  <si>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</si>
  <si>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</si>
  <si>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</si>
  <si>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</si>
  <si>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</si>
  <si>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</si>
  <si>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</si>
  <si>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</si>
  <si>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</si>
  <si>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</si>
  <si>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</si>
  <si>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</si>
  <si>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</si>
  <si>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</si>
  <si>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</si>
  <si>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</si>
  <si>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</si>
  <si>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</si>
  <si>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</si>
  <si>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</si>
  <si>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</si>
  <si>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</si>
  <si>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</si>
  <si>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</si>
  <si>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</si>
  <si>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</si>
  <si>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</si>
  <si>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</si>
  <si>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</si>
  <si>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</si>
  <si>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</si>
  <si>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</si>
  <si>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</si>
  <si>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</si>
  <si>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</si>
  <si>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</si>
  <si>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</si>
  <si>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</si>
  <si>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</si>
  <si>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</si>
  <si>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</si>
  <si>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</si>
  <si>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</si>
  <si>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</si>
  <si>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</si>
  <si>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</si>
  <si>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</si>
  <si>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</si>
  <si>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</si>
  <si>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</si>
  <si>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</si>
  <si>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</si>
  <si>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</si>
  <si>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</si>
  <si>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</si>
  <si>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</si>
  <si>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</si>
  <si>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</si>
  <si>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</si>
  <si>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</si>
  <si>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</si>
  <si>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</si>
  <si>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</si>
  <si>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</si>
  <si>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</si>
  <si>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</si>
  <si>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</si>
  <si>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</si>
  <si>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</si>
  <si>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</si>
  <si>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</si>
  <si>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</si>
  <si>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</si>
  <si>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</si>
  <si>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</si>
  <si>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</si>
  <si>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</si>
  <si>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</si>
  <si>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</si>
  <si>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</si>
  <si>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</si>
  <si>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</si>
  <si>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</si>
  <si>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</si>
  <si>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</si>
  <si>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</si>
  <si>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</si>
  <si>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</si>
  <si>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</si>
  <si>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</si>
  <si>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</si>
  <si>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</si>
  <si>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</si>
  <si>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</si>
  <si>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</si>
  <si>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</si>
  <si>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</si>
  <si>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</si>
  <si>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</si>
  <si>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</si>
  <si>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</si>
  <si>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</si>
  <si>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</si>
  <si>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</si>
  <si>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</si>
  <si>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</si>
  <si>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</si>
  <si>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</si>
  <si>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</si>
  <si>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</si>
  <si>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</si>
  <si>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</si>
  <si>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</si>
  <si>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</si>
  <si>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</si>
  <si>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</si>
  <si>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</si>
  <si>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</si>
  <si>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</si>
  <si>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</si>
  <si>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</si>
  <si>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</si>
  <si>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</si>
  <si>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</si>
  <si>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</si>
  <si>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</si>
  <si>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</si>
  <si>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</si>
  <si>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</si>
  <si>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</si>
  <si>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</si>
  <si>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</si>
  <si>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</si>
  <si>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</si>
  <si>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</si>
  <si>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</si>
  <si>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</si>
  <si>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</si>
  <si>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</si>
  <si>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</si>
  <si>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</si>
  <si>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</si>
  <si>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</si>
  <si>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</si>
  <si>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</si>
  <si>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</si>
  <si>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</si>
  <si>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</si>
  <si>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</si>
  <si>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</si>
  <si>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</si>
  <si>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</si>
  <si>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</si>
  <si>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</si>
  <si>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</si>
  <si>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</si>
  <si>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</si>
  <si>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</si>
  <si>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</si>
  <si>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</si>
  <si>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</si>
  <si>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</si>
  <si>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</si>
  <si>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</si>
  <si>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</si>
  <si>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</si>
  <si>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</si>
  <si>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</si>
  <si>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</si>
  <si>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</si>
  <si>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</si>
  <si>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</si>
  <si>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</si>
  <si>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</si>
  <si>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</si>
  <si>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</si>
  <si>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</si>
  <si>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</si>
  <si>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</si>
  <si>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</si>
  <si>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</si>
  <si>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</si>
  <si>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</si>
  <si>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</si>
  <si>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</si>
  <si>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</si>
  <si>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</si>
  <si>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</si>
  <si>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</si>
  <si>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</si>
  <si>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</si>
  <si>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</si>
  <si>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</si>
  <si>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</si>
  <si>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</si>
  <si>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</si>
  <si>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</si>
  <si>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</si>
  <si>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</si>
  <si>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</si>
  <si>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</si>
  <si>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</si>
  <si>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</si>
  <si>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</si>
  <si>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</si>
  <si>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</si>
  <si>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</si>
  <si>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</si>
  <si>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</si>
  <si>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</si>
  <si>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</si>
  <si>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</si>
  <si>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</si>
  <si>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</si>
  <si>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</si>
  <si>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</si>
  <si>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</si>
  <si>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</si>
  <si>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</si>
  <si>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</si>
  <si>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</si>
  <si>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</si>
  <si>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</si>
  <si>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</si>
  <si>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</si>
  <si>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</si>
  <si>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</si>
  <si>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</si>
  <si>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</si>
  <si>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</si>
  <si>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</si>
  <si>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</si>
  <si>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</si>
  <si>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</si>
  <si>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</si>
  <si>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</si>
  <si>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</si>
  <si>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</si>
  <si>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</si>
  <si>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</si>
  <si>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</si>
  <si>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</si>
  <si>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</si>
  <si>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</si>
  <si>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</si>
  <si>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</si>
  <si>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</si>
  <si>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</si>
  <si>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</si>
  <si>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</si>
  <si>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</si>
  <si>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</si>
  <si>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</si>
  <si>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</si>
  <si>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</si>
  <si>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</si>
  <si>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</si>
  <si>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</si>
  <si>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</si>
  <si>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</si>
  <si>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</si>
  <si>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</si>
  <si>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</si>
  <si>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</si>
  <si>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</si>
  <si>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</si>
  <si>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</si>
  <si>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</si>
  <si>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</si>
  <si>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</si>
  <si>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</si>
  <si>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</si>
  <si>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</si>
  <si>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</si>
  <si>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</si>
  <si>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</si>
  <si>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</si>
  <si>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</si>
  <si>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</si>
  <si>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</si>
  <si>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</si>
  <si>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</si>
  <si>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</si>
  <si>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</si>
  <si>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</si>
  <si>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</si>
  <si>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</si>
  <si>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</si>
  <si>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</si>
  <si>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</si>
  <si>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</si>
  <si>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</si>
  <si>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</si>
  <si>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</si>
  <si>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</si>
  <si>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</si>
  <si>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</si>
  <si>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</si>
  <si>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</si>
  <si>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</si>
  <si>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</si>
  <si>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</si>
  <si>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</si>
  <si>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</si>
  <si>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</si>
  <si>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</si>
  <si>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</si>
  <si>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</si>
  <si>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</si>
  <si>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</si>
  <si>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</si>
  <si>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</si>
  <si>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</si>
  <si>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</si>
  <si>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</si>
  <si>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</si>
  <si>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</si>
  <si>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</si>
  <si>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</si>
  <si>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</si>
  <si>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</si>
  <si>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</si>
  <si>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</si>
  <si>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</si>
  <si>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</si>
  <si>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</si>
  <si>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</si>
  <si>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</si>
  <si>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</si>
  <si>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</si>
  <si>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</si>
  <si>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</si>
  <si>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</si>
  <si>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</si>
  <si>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</si>
  <si>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</si>
  <si>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</si>
  <si>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</si>
  <si>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</si>
  <si>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</si>
  <si>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</si>
  <si>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</si>
  <si>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</si>
  <si>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</si>
  <si>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</si>
  <si>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</si>
  <si>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</si>
  <si>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</si>
  <si>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</si>
  <si>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</si>
  <si>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</si>
  <si>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</si>
  <si>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</si>
  <si>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</si>
  <si>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</si>
  <si>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</si>
  <si>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</si>
  <si>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</si>
  <si>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</si>
  <si>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</si>
  <si>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</si>
  <si>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</si>
  <si>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</si>
  <si>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</si>
  <si>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</si>
  <si>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</si>
  <si>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</si>
  <si>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</si>
  <si>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</si>
  <si>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</si>
  <si>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</si>
  <si>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</si>
  <si>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</si>
  <si>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</si>
  <si>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</si>
  <si>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</si>
  <si>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</si>
  <si>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</si>
  <si>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</si>
  <si>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</si>
  <si>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</si>
  <si>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</si>
  <si>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</si>
  <si>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</si>
  <si>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</si>
  <si>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</si>
  <si>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</si>
  <si>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</si>
  <si>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</si>
  <si>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</si>
  <si>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</si>
  <si>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</si>
  <si>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</si>
  <si>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</si>
  <si>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</si>
  <si>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</si>
  <si>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</si>
  <si>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</si>
  <si>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</si>
  <si>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</si>
  <si>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</si>
  <si>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</si>
  <si>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</si>
  <si>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</si>
  <si>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</si>
  <si>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</si>
  <si>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</si>
  <si>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</si>
  <si>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</si>
  <si>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</si>
  <si>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</si>
  <si>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</si>
  <si>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</si>
  <si>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</si>
  <si>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</si>
  <si>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</si>
  <si>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</si>
  <si>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</si>
  <si>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</si>
  <si>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</si>
  <si>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</si>
  <si>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</si>
  <si>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</si>
  <si>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</si>
  <si>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</si>
  <si>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</si>
  <si>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</si>
  <si>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</si>
  <si>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</si>
  <si>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</si>
  <si>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</si>
  <si>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</si>
  <si>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</si>
  <si>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</si>
  <si>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</si>
  <si>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</si>
  <si>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</si>
  <si>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</si>
  <si>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</si>
  <si>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</si>
  <si>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</si>
  <si>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</si>
  <si>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</si>
  <si>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</si>
  <si>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</si>
  <si>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</si>
  <si>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</si>
  <si>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</si>
  <si>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</si>
  <si>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</si>
  <si>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</si>
  <si>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</si>
  <si>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</si>
  <si>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</si>
  <si>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</si>
  <si>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</si>
  <si>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</si>
  <si>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</si>
  <si>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</si>
  <si>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</si>
  <si>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</si>
  <si>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</si>
  <si>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</si>
  <si>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</si>
  <si>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</si>
  <si>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</si>
  <si>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</si>
  <si>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</si>
  <si>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</si>
  <si>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</si>
  <si>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</si>
  <si>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</si>
  <si>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</si>
  <si>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</si>
  <si>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</si>
  <si>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</si>
  <si>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</si>
  <si>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</si>
  <si>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</si>
  <si>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</si>
  <si>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</si>
  <si>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</si>
  <si>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</si>
  <si>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</si>
  <si>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</si>
  <si>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</si>
  <si>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</si>
  <si>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</si>
  <si>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</si>
  <si>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</si>
  <si>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</si>
  <si>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</si>
  <si>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</si>
  <si>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</si>
  <si>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</si>
  <si>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</si>
  <si>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</si>
  <si>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</si>
  <si>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</si>
  <si>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</si>
  <si>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</si>
  <si>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</si>
  <si>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</si>
  <si>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</si>
  <si>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</si>
  <si>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</si>
  <si>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</si>
  <si>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</si>
  <si>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</si>
  <si>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</si>
  <si>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</si>
  <si>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</si>
  <si>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</si>
  <si>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</si>
  <si>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</si>
  <si>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</si>
  <si>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</si>
  <si>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</si>
  <si>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</si>
  <si>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</si>
  <si>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</si>
  <si>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</si>
  <si>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</si>
  <si>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</si>
  <si>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</si>
  <si>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</si>
  <si>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</si>
  <si>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</si>
  <si>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</si>
  <si>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</si>
  <si>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</si>
  <si>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</si>
  <si>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</si>
  <si>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</si>
  <si>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</si>
  <si>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</si>
  <si>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</si>
  <si>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</si>
  <si>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</si>
  <si>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</si>
  <si>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</si>
  <si>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</si>
  <si>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</si>
  <si>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</si>
  <si>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</si>
  <si>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</si>
  <si>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</si>
  <si>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</si>
  <si>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</si>
  <si>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</si>
  <si>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</si>
  <si>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</si>
  <si>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</si>
  <si>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</si>
  <si>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</si>
  <si>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</si>
  <si>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</si>
  <si>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</si>
  <si>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</si>
  <si>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</si>
  <si>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</si>
  <si>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</si>
  <si>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</si>
  <si>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</si>
  <si>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</si>
  <si>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</si>
  <si>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</si>
  <si>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</si>
  <si>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</si>
  <si>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</si>
  <si>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</si>
  <si>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</si>
  <si>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</si>
  <si>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</si>
  <si>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</si>
  <si>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</si>
  <si>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</si>
  <si>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</si>
  <si>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</si>
  <si>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</si>
  <si>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</si>
  <si>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</si>
  <si>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</si>
  <si>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</si>
  <si>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</si>
  <si>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</si>
  <si>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</si>
  <si>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</si>
  <si>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</si>
  <si>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</si>
  <si>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</si>
  <si>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</si>
  <si>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</si>
  <si>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</si>
  <si>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</si>
  <si>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</si>
  <si>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</si>
  <si>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</si>
  <si>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</si>
  <si>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</si>
  <si>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</si>
  <si>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</si>
  <si>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</si>
  <si>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</si>
  <si>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</si>
  <si>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</si>
  <si>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</si>
  <si>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</si>
  <si>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</si>
  <si>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</si>
  <si>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</si>
  <si>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</si>
  <si>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</si>
  <si>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</si>
  <si>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</si>
  <si>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</si>
  <si>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</si>
  <si>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</si>
  <si>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</si>
  <si>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</si>
  <si>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</si>
  <si>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</si>
  <si>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</si>
  <si>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</si>
  <si>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</si>
  <si>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</si>
  <si>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</si>
  <si>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</si>
  <si>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</si>
  <si>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</si>
  <si>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</si>
  <si>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</si>
  <si>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</si>
  <si>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</si>
  <si>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</si>
  <si>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</si>
  <si>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</si>
  <si>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</si>
  <si>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</si>
  <si>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</si>
  <si>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</si>
  <si>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</si>
  <si>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</si>
  <si>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</si>
  <si>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</si>
  <si>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</si>
  <si>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</si>
  <si>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</si>
  <si>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</si>
  <si>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</si>
  <si>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</si>
  <si>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</si>
  <si>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</si>
  <si>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</si>
  <si>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</si>
  <si>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</si>
  <si>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</si>
  <si>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</si>
  <si>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</si>
  <si>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</si>
  <si>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</si>
  <si>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</si>
  <si>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</si>
  <si>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</si>
  <si>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</si>
  <si>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</si>
  <si>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</si>
  <si>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</si>
  <si>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</si>
  <si>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</si>
  <si>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</si>
  <si>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</si>
  <si>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</si>
  <si>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</si>
  <si>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</si>
  <si>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</si>
  <si>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</si>
  <si>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</si>
  <si>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</si>
  <si>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</si>
  <si>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</si>
  <si>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</si>
  <si>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</si>
  <si>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</si>
  <si>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</si>
  <si>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</si>
  <si>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</si>
  <si>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</si>
  <si>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</si>
  <si>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</si>
  <si>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</si>
  <si>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</si>
  <si>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</si>
  <si>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</si>
  <si>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</si>
  <si>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</si>
  <si>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</si>
  <si>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</si>
  <si>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</si>
  <si>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</si>
  <si>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</si>
  <si>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</si>
  <si>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</si>
  <si>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</si>
  <si>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</si>
  <si>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</si>
  <si>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</si>
  <si>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</si>
  <si>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</si>
  <si>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</si>
  <si>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</si>
  <si>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</si>
  <si>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</si>
  <si>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</si>
  <si>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</si>
  <si>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</si>
  <si>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</si>
  <si>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</si>
  <si>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</si>
  <si>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</si>
  <si>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</si>
  <si>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</si>
  <si>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</si>
  <si>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</si>
  <si>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</si>
  <si>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</si>
  <si>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</si>
  <si>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</si>
  <si>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</si>
  <si>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</si>
  <si>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</si>
  <si>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</si>
  <si>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</si>
  <si>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</si>
  <si>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</si>
  <si>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</si>
  <si>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</si>
  <si>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</si>
  <si>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</si>
  <si>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</si>
  <si>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</si>
  <si>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</si>
  <si>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</si>
  <si>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</si>
  <si>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</si>
  <si>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</si>
  <si>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</si>
  <si>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</si>
  <si>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</si>
  <si>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</si>
  <si>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</si>
  <si>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</si>
  <si>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</si>
  <si>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</si>
  <si>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</si>
  <si>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</si>
  <si>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</si>
  <si>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</si>
  <si>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</si>
  <si>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</si>
  <si>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</si>
  <si>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</si>
  <si>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</si>
  <si>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</si>
  <si>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</si>
  <si>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</si>
  <si>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</si>
  <si>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</si>
  <si>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</si>
  <si>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</si>
  <si>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</si>
  <si>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</si>
  <si>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</si>
  <si>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</si>
  <si>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</si>
  <si>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</si>
  <si>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</si>
  <si>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</si>
  <si>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</si>
  <si>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</si>
  <si>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</si>
  <si>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</si>
  <si>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</si>
  <si>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</si>
  <si>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</si>
  <si>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</si>
  <si>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</si>
  <si>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</si>
  <si>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</si>
  <si>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</si>
  <si>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</si>
  <si>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</si>
  <si>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</si>
  <si>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</si>
  <si>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</si>
  <si>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</si>
  <si>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</si>
  <si>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</si>
  <si>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</si>
  <si>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</si>
  <si>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</si>
  <si>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</si>
  <si>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</si>
  <si>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</si>
  <si>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</si>
  <si>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</si>
  <si>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</si>
  <si>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</si>
  <si>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</si>
  <si>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</si>
  <si>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</si>
  <si>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</si>
  <si>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</si>
  <si>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</si>
  <si>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</si>
  <si>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</si>
  <si>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</si>
  <si>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</si>
  <si>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</si>
  <si>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</si>
  <si>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</si>
  <si>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</si>
  <si>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</si>
  <si>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</si>
  <si>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</si>
  <si>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</si>
  <si>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</si>
  <si>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</si>
  <si>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</si>
  <si>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</si>
  <si>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</si>
  <si>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</si>
  <si>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</si>
  <si>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</si>
  <si>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</si>
  <si>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</si>
  <si>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</si>
  <si>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</si>
  <si>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</si>
  <si>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</si>
  <si>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</si>
  <si>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</si>
  <si>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</si>
  <si>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</si>
  <si>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</si>
  <si>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</si>
  <si>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</si>
  <si>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</si>
  <si>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</si>
  <si>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</si>
  <si>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</si>
  <si>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</si>
  <si>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</si>
  <si>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</si>
  <si>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</si>
  <si>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</si>
  <si>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</si>
  <si>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</si>
  <si>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</si>
  <si>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</si>
  <si>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</si>
  <si>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</si>
  <si>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</si>
  <si>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</si>
  <si>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</si>
  <si>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</si>
  <si>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</si>
  <si>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</si>
  <si>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</si>
  <si>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</si>
  <si>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</si>
  <si>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</si>
  <si>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</si>
  <si>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</si>
  <si>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</si>
  <si>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</si>
  <si>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</si>
  <si>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</si>
  <si>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</si>
  <si>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</si>
  <si>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</si>
  <si>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</si>
  <si>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</si>
  <si>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</si>
  <si>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</si>
  <si>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</si>
  <si>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</si>
  <si>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</si>
  <si>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</si>
  <si>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</si>
  <si>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</si>
  <si>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</si>
  <si>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</si>
  <si>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</si>
  <si>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</si>
  <si>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</si>
  <si>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</si>
  <si>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</si>
  <si>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</si>
  <si>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</si>
  <si>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</si>
  <si>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</si>
  <si>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</si>
  <si>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</si>
  <si>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</si>
  <si>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</si>
  <si>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</si>
  <si>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</si>
  <si>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</si>
  <si>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</si>
  <si>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</si>
  <si>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</si>
  <si>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</si>
  <si>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</si>
  <si>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</si>
  <si>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</si>
  <si>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</si>
  <si>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</si>
  <si>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</si>
  <si>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</si>
  <si>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</si>
  <si>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</si>
  <si>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</si>
  <si>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</si>
  <si>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</si>
  <si>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</si>
  <si>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</si>
  <si>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</si>
  <si>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</si>
  <si>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</si>
  <si>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</si>
  <si>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</si>
  <si>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</si>
  <si>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</si>
  <si>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</si>
  <si>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</si>
  <si>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</si>
  <si>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</si>
  <si>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</si>
  <si>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</si>
  <si>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</si>
  <si>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</si>
  <si>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</si>
  <si>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</si>
  <si>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</si>
  <si>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</si>
  <si>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</si>
  <si>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</si>
  <si>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</si>
  <si>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</si>
  <si>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</si>
  <si>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</si>
  <si>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</si>
  <si>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</si>
  <si>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</si>
  <si>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</si>
  <si>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</si>
  <si>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</si>
  <si>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</si>
  <si>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</si>
  <si>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</si>
  <si>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</si>
  <si>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</si>
  <si>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</si>
  <si>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</si>
  <si>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</si>
  <si>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</si>
  <si>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</si>
  <si>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</si>
  <si>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</si>
  <si>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</si>
  <si>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</si>
  <si>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</si>
  <si>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</si>
  <si>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</si>
  <si>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</si>
  <si>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</si>
  <si>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</si>
  <si>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</si>
  <si>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</si>
  <si>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</si>
  <si>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</si>
  <si>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</si>
  <si>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</si>
  <si>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</si>
  <si>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</si>
  <si>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</si>
  <si>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</si>
  <si>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</si>
  <si>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</si>
  <si>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</si>
  <si>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</si>
  <si>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</si>
  <si>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</si>
  <si>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</si>
  <si>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</si>
  <si>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</si>
  <si>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</si>
  <si>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</si>
  <si>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</si>
  <si>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</si>
  <si>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</si>
  <si>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</si>
  <si>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</si>
  <si>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</si>
  <si>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</si>
  <si>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</si>
  <si>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</si>
  <si>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</si>
  <si>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</si>
  <si>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</si>
  <si>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</si>
  <si>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</si>
  <si>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</si>
  <si>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</si>
  <si>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</si>
  <si>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</si>
  <si>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</si>
  <si>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</si>
  <si>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</si>
  <si>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</si>
  <si>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</si>
  <si>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</si>
  <si>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</si>
  <si>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</si>
  <si>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</si>
  <si>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</si>
  <si>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</si>
  <si>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</si>
  <si>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</si>
  <si>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</si>
  <si>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</si>
  <si>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</si>
  <si>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</si>
  <si>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</si>
  <si>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</si>
  <si>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</si>
  <si>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</si>
  <si>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</si>
  <si>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</si>
  <si>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</si>
  <si>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</si>
  <si>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</si>
  <si>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</si>
  <si>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</si>
  <si>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</si>
  <si>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</si>
  <si>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</si>
  <si>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</si>
  <si>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</si>
  <si>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</si>
  <si>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</si>
  <si>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</si>
  <si>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</si>
  <si>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</si>
  <si>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</si>
  <si>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</si>
  <si>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</si>
  <si>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</si>
  <si>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</si>
  <si>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</si>
  <si>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</si>
  <si>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</si>
  <si>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</si>
  <si>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</si>
  <si>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</si>
  <si>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</si>
  <si>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</si>
  <si>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</si>
  <si>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</si>
  <si>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</si>
  <si>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</si>
  <si>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</si>
  <si>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</si>
  <si>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</si>
  <si>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</si>
  <si>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</si>
  <si>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</si>
  <si>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</si>
  <si>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</si>
  <si>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</si>
  <si>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</si>
  <si>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</si>
  <si>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</si>
  <si>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</si>
  <si>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</si>
  <si>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</si>
  <si>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</si>
  <si>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</si>
  <si>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</si>
  <si>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</si>
  <si>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</si>
  <si>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</si>
  <si>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</si>
  <si>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</si>
  <si>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</si>
  <si>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</si>
  <si>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</si>
  <si>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</si>
  <si>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</si>
  <si>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</si>
  <si>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</si>
  <si>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</si>
  <si>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</si>
  <si>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</si>
  <si>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</si>
  <si>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</si>
  <si>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</si>
  <si>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</si>
  <si>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</si>
  <si>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</si>
  <si>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</si>
  <si>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</si>
  <si>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</si>
  <si>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</si>
  <si>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</si>
  <si>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</si>
  <si>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</si>
  <si>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</si>
  <si>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</si>
  <si>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</si>
  <si>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</si>
  <si>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</si>
  <si>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</si>
  <si>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</si>
  <si>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</si>
  <si>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</si>
  <si>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</si>
  <si>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</si>
  <si>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</si>
  <si>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</si>
  <si>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</si>
  <si>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</si>
  <si>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</si>
  <si>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</si>
  <si>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</si>
  <si>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</si>
  <si>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</si>
  <si>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</si>
  <si>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</si>
  <si>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</si>
  <si>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</si>
  <si>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</si>
  <si>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</si>
  <si>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</si>
  <si>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</si>
  <si>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</si>
  <si>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</si>
  <si>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</si>
  <si>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</si>
  <si>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</si>
  <si>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</si>
  <si>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</si>
  <si>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</si>
  <si>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</si>
  <si>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</si>
  <si>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</si>
  <si>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</si>
  <si>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</si>
  <si>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</si>
  <si>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</si>
  <si>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</si>
  <si>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</si>
  <si>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</si>
  <si>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</si>
  <si>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</si>
  <si>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</si>
  <si>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</si>
  <si>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</si>
  <si>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</si>
  <si>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</si>
  <si>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</si>
  <si>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</si>
  <si>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</si>
  <si>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</si>
  <si>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</si>
  <si>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</si>
  <si>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</si>
  <si>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</si>
  <si>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</si>
  <si>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</si>
  <si>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</si>
  <si>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</si>
  <si>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</si>
  <si>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</si>
  <si>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</si>
  <si>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</si>
  <si>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</si>
  <si>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</si>
  <si>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</si>
  <si>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</si>
  <si>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</si>
  <si>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</si>
  <si>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</si>
  <si>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</si>
  <si>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</si>
  <si>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</si>
  <si>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</si>
  <si>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</si>
  <si>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</si>
  <si>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</si>
  <si>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</si>
  <si>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</si>
  <si>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</si>
  <si>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</si>
  <si>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</si>
  <si>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</si>
  <si>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</si>
  <si>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</si>
  <si>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</si>
  <si>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</si>
  <si>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</si>
  <si>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</si>
  <si>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</si>
  <si>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</si>
  <si>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</si>
  <si>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</si>
  <si>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</si>
  <si>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</si>
  <si>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</si>
  <si>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</si>
  <si>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</si>
  <si>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</si>
  <si>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</si>
  <si>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</si>
  <si>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</si>
  <si>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</si>
  <si>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</si>
  <si>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</si>
  <si>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</si>
  <si>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</si>
  <si>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</si>
  <si>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</si>
  <si>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</si>
  <si>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</si>
  <si>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</si>
  <si>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</si>
  <si>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</si>
  <si>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</si>
  <si>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</si>
  <si>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</si>
  <si>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</si>
  <si>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</si>
  <si>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</si>
  <si>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</si>
  <si>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</si>
  <si>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</si>
  <si>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</si>
  <si>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</si>
  <si>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</si>
  <si>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</si>
  <si>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</si>
  <si>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</si>
  <si>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</si>
  <si>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</si>
  <si>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</si>
  <si>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</si>
  <si>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</si>
  <si>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</si>
  <si>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</si>
  <si>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</si>
  <si>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</si>
  <si>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</si>
  <si>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</si>
  <si>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</si>
  <si>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</si>
  <si>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</si>
  <si>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</si>
  <si>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</si>
  <si>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</si>
  <si>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</si>
  <si>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</si>
  <si>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</si>
  <si>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</si>
  <si>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</si>
  <si>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</si>
  <si>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</si>
  <si>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</si>
  <si>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</si>
  <si>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</si>
  <si>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</si>
  <si>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</si>
  <si>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</si>
  <si>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</si>
  <si>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</si>
  <si>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</si>
  <si>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</si>
  <si>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</si>
  <si>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</si>
  <si>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</si>
  <si>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</si>
  <si>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</si>
  <si>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</si>
  <si>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</si>
  <si>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</si>
  <si>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</si>
  <si>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</si>
  <si>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</si>
  <si>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</si>
  <si>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</si>
  <si>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</si>
  <si>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</si>
  <si>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</si>
  <si>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</si>
  <si>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</si>
  <si>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</si>
  <si>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</si>
  <si>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</si>
  <si>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</si>
  <si>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</si>
  <si>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</si>
  <si>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</si>
  <si>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</si>
  <si>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</si>
  <si>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</si>
  <si>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</si>
  <si>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</si>
  <si>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</si>
  <si>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</si>
  <si>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</si>
  <si>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</si>
  <si>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</si>
  <si>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</si>
  <si>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</si>
  <si>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</si>
  <si>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</si>
  <si>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</si>
  <si>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</si>
  <si>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</si>
  <si>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</si>
  <si>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</si>
  <si>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</si>
  <si>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</si>
  <si>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</si>
  <si>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</si>
  <si>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</si>
  <si>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</si>
  <si>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</si>
  <si>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</si>
  <si>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</si>
  <si>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</si>
  <si>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</si>
  <si>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</si>
  <si>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</si>
  <si>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</si>
  <si>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</si>
  <si>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</si>
  <si>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</si>
  <si>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</si>
  <si>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</si>
  <si>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</si>
  <si>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</si>
  <si>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</si>
  <si>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</si>
  <si>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</si>
  <si>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</si>
  <si>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</si>
  <si>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</si>
  <si>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</si>
  <si>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</si>
  <si>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</si>
  <si>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</si>
  <si>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</si>
  <si>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</si>
  <si>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</si>
  <si>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</si>
  <si>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</si>
  <si>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</si>
  <si>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</si>
  <si>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</si>
  <si>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</si>
  <si>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</si>
  <si>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</si>
  <si>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</si>
  <si>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</si>
  <si>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</si>
  <si>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</si>
  <si>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</si>
  <si>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</si>
  <si>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</si>
  <si>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</si>
  <si>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</si>
  <si>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</si>
  <si>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</si>
  <si>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</si>
  <si>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</si>
  <si>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</si>
  <si>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</si>
  <si>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</si>
  <si>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</si>
  <si>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</si>
  <si>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</si>
  <si>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</si>
  <si>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</si>
  <si>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</si>
  <si>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</si>
  <si>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</si>
  <si>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</si>
  <si>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</si>
  <si>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</si>
  <si>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</si>
  <si>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</si>
  <si>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</si>
  <si>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</si>
  <si>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</si>
  <si>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</si>
  <si>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</si>
  <si>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</si>
  <si>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</si>
  <si>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</si>
  <si>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</si>
  <si>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</si>
  <si>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</si>
  <si>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</si>
  <si>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</si>
  <si>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</si>
  <si>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</si>
  <si>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</si>
  <si>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</si>
  <si>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</si>
  <si>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</si>
  <si>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</si>
  <si>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</si>
  <si>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</si>
  <si>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</si>
  <si>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</si>
  <si>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</si>
  <si>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</si>
  <si>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</si>
  <si>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</si>
  <si>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</si>
  <si>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</si>
  <si>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</si>
  <si>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</si>
  <si>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</si>
  <si>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</si>
  <si>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</si>
  <si>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</si>
  <si>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</si>
  <si>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</si>
  <si>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</si>
  <si>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</si>
  <si>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</si>
  <si>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</si>
  <si>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</si>
  <si>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</si>
  <si>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</si>
  <si>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</si>
  <si>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</si>
  <si>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</si>
  <si>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</si>
  <si>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</si>
  <si>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</si>
  <si>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</si>
  <si>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</si>
  <si>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</si>
  <si>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</si>
  <si>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</si>
  <si>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</si>
  <si>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</si>
  <si>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</si>
  <si>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</si>
  <si>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</si>
  <si>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</si>
  <si>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</si>
  <si>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</si>
  <si>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</si>
  <si>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</si>
  <si>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</si>
  <si>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</si>
  <si>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</si>
  <si>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</si>
  <si>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</si>
  <si>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</si>
  <si>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</si>
  <si>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</si>
  <si>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</si>
  <si>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</si>
  <si>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</si>
  <si>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</si>
  <si>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</si>
  <si>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</si>
  <si>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</si>
  <si>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</si>
  <si>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</si>
  <si>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</si>
  <si>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</si>
  <si>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</si>
  <si>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</si>
  <si>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</si>
  <si>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</si>
  <si>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</si>
  <si>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</si>
  <si>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</si>
  <si>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</si>
  <si>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</si>
  <si>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</si>
  <si>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</si>
  <si>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</si>
  <si>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</si>
  <si>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</si>
  <si>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</si>
  <si>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</si>
  <si>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</si>
  <si>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</si>
  <si>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</si>
  <si>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</si>
  <si>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</si>
  <si>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</si>
  <si>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</si>
  <si>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</si>
  <si>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</si>
  <si>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</si>
  <si>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</si>
  <si>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</si>
  <si>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</si>
  <si>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</si>
  <si>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</si>
  <si>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</si>
  <si>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</si>
  <si>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</si>
  <si>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</si>
  <si>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</si>
  <si>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</si>
  <si>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</si>
  <si>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</si>
  <si>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</si>
  <si>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</si>
  <si>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</si>
  <si>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</si>
  <si>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</si>
  <si>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</si>
  <si>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</si>
  <si>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</si>
  <si>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</si>
  <si>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</si>
  <si>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</si>
  <si>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</si>
  <si>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</si>
  <si>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</si>
  <si>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</si>
  <si>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</si>
  <si>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</si>
  <si>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</si>
  <si>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</si>
  <si>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</si>
  <si>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</si>
  <si>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</si>
  <si>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</si>
  <si>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</si>
  <si>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</si>
  <si>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</si>
  <si>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</si>
  <si>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</si>
  <si>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</si>
  <si>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</si>
  <si>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</si>
  <si>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</si>
  <si>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</si>
  <si>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</si>
  <si>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</si>
  <si>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</si>
  <si>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</si>
  <si>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</si>
  <si>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</si>
  <si>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</si>
  <si>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</si>
  <si>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</si>
  <si>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</si>
  <si>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</si>
  <si>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</si>
  <si>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</si>
  <si>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</si>
  <si>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</si>
  <si>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</si>
  <si>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</si>
  <si>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</si>
  <si>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</si>
  <si>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</si>
  <si>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</si>
  <si>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</si>
  <si>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</si>
  <si>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</si>
  <si>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</si>
  <si>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</si>
  <si>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</si>
  <si>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</si>
  <si>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</si>
  <si>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</si>
  <si>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</si>
  <si>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</si>
  <si>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</si>
  <si>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</si>
  <si>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</si>
  <si>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</si>
  <si>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</si>
  <si>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</si>
  <si>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</si>
  <si>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</si>
  <si>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</si>
  <si>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</si>
  <si>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</si>
  <si>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</si>
  <si>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</si>
  <si>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</si>
  <si>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</si>
  <si>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</si>
  <si>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</si>
  <si>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</si>
  <si>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</si>
  <si>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</si>
  <si>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</si>
  <si>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</si>
  <si>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</si>
  <si>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</si>
  <si>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</si>
  <si>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</si>
  <si>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</si>
  <si>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</si>
  <si>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</si>
  <si>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</si>
  <si>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</si>
  <si>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</si>
  <si>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</si>
  <si>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</si>
  <si>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</si>
  <si>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</si>
  <si>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</si>
  <si>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</si>
  <si>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</si>
  <si>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</si>
  <si>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</si>
  <si>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</si>
  <si>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</si>
  <si>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</si>
  <si>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</si>
  <si>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</si>
  <si>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</si>
  <si>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</si>
  <si>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</si>
  <si>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</si>
  <si>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</si>
  <si>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</si>
  <si>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</si>
  <si>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</si>
  <si>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</si>
  <si>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</si>
  <si>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</si>
  <si>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</si>
  <si>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</si>
  <si>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</si>
  <si>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</si>
  <si>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</si>
  <si>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</si>
  <si>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</si>
  <si>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</si>
  <si>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</si>
  <si>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</si>
  <si>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</si>
  <si>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</si>
  <si>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</si>
  <si>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</si>
  <si>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</si>
  <si>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</si>
  <si>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</si>
  <si>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</si>
  <si>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</si>
  <si>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</si>
  <si>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</si>
  <si>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</si>
  <si>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</si>
  <si>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</si>
  <si>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</si>
  <si>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</si>
  <si>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</si>
  <si>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</si>
  <si>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</si>
  <si>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</si>
  <si>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</si>
  <si>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</si>
  <si>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</si>
  <si>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</si>
  <si>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</si>
  <si>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</si>
  <si>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</si>
  <si>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</si>
  <si>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</si>
  <si>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</si>
  <si>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</si>
  <si>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</si>
  <si>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</si>
  <si>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</si>
  <si>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</si>
  <si>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</si>
  <si>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</si>
  <si>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</si>
  <si>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</si>
  <si>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</si>
  <si>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</si>
  <si>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</si>
  <si>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</si>
  <si>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</si>
  <si>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</si>
  <si>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</si>
  <si>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</si>
  <si>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</si>
  <si>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</si>
  <si>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</si>
  <si>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</si>
  <si>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</si>
  <si>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</si>
  <si>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</si>
  <si>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</si>
  <si>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</si>
  <si>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</si>
  <si>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</si>
  <si>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</si>
  <si>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</si>
  <si>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</si>
  <si>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</si>
  <si>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</si>
  <si>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</si>
  <si>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</si>
  <si>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</si>
  <si>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</si>
  <si>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</si>
  <si>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</si>
  <si>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</si>
  <si>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</si>
  <si>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</si>
  <si>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</si>
  <si>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</si>
  <si>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</si>
  <si>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</si>
  <si>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</si>
  <si>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</si>
  <si>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</si>
  <si>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</si>
  <si>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</si>
  <si>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</si>
  <si>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</si>
  <si>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</si>
  <si>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</si>
  <si>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</si>
  <si>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</si>
  <si>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</si>
  <si>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</si>
  <si>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</si>
  <si>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</si>
  <si>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</si>
  <si>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</si>
  <si>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</si>
  <si>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</si>
  <si>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</si>
  <si>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</si>
  <si>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</si>
  <si>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</si>
  <si>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</si>
  <si>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</si>
  <si>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</si>
  <si>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</si>
  <si>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</si>
  <si>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</si>
  <si>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</si>
  <si>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</si>
  <si>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</si>
  <si>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</si>
  <si>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</si>
  <si>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</si>
  <si>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</si>
  <si>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</si>
  <si>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</si>
  <si>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</si>
  <si>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</si>
  <si>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</si>
  <si>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</si>
  <si>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</si>
  <si>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</si>
  <si>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</si>
  <si>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</si>
  <si>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</si>
  <si>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</si>
  <si>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</si>
  <si>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</si>
  <si>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</si>
  <si>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</si>
  <si>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</si>
  <si>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</si>
  <si>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</si>
  <si>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</si>
  <si>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</si>
  <si>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</si>
  <si>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</si>
  <si>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</si>
  <si>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</si>
  <si>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</si>
  <si>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</si>
  <si>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</si>
  <si>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</si>
  <si>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</si>
  <si>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</si>
  <si>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</si>
  <si>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</si>
  <si>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</si>
  <si>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</si>
  <si>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</si>
  <si>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</si>
  <si>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</si>
  <si>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</si>
  <si>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</si>
  <si>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</si>
  <si>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</si>
  <si>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</si>
  <si>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</si>
  <si>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</si>
  <si>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</si>
  <si>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</si>
  <si>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</si>
  <si>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</si>
  <si>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</si>
  <si>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</si>
  <si>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</si>
  <si>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</si>
  <si>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</si>
  <si>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</si>
  <si>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</si>
  <si>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</si>
  <si>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</si>
  <si>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</si>
  <si>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</si>
  <si>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</si>
  <si>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</si>
  <si>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</si>
  <si>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</si>
  <si>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</si>
  <si>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</si>
  <si>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</si>
  <si>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</si>
  <si>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</si>
  <si>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</si>
  <si>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</si>
  <si>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</si>
  <si>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</si>
  <si>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</si>
  <si>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</si>
  <si>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</si>
  <si>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</si>
  <si>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</si>
  <si>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</si>
  <si>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</si>
  <si>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</si>
  <si>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</si>
  <si>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</si>
  <si>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</si>
  <si>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</si>
  <si>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</si>
  <si>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</si>
  <si>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</si>
  <si>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</si>
  <si>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</si>
  <si>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</si>
  <si>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</si>
  <si>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</si>
  <si>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</si>
  <si>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</si>
  <si>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</si>
  <si>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</si>
  <si>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</si>
  <si>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</si>
  <si>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</si>
  <si>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</si>
  <si>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</si>
  <si>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</si>
  <si>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</si>
  <si>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</si>
  <si>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</si>
  <si>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</si>
  <si>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</si>
  <si>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</si>
  <si>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</si>
  <si>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</si>
  <si>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</si>
  <si>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</si>
  <si>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</si>
  <si>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</si>
  <si>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</si>
  <si>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</si>
  <si>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</si>
  <si>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</si>
  <si>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</si>
  <si>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</si>
  <si>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</si>
  <si>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</si>
  <si>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</si>
  <si>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</si>
  <si>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</si>
  <si>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</si>
  <si>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</si>
  <si>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</si>
  <si>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</si>
  <si>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</si>
  <si>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</si>
  <si>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</si>
  <si>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</si>
  <si>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</si>
  <si>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</si>
  <si>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</si>
  <si>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</si>
  <si>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</si>
  <si>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</si>
  <si>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</si>
  <si>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</si>
  <si>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</si>
  <si>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</si>
  <si>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</si>
  <si>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</si>
  <si>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</si>
  <si>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</si>
  <si>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</si>
  <si>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</si>
  <si>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</si>
  <si>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</si>
  <si>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</si>
  <si>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</si>
  <si>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</si>
  <si>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</si>
  <si>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</si>
  <si>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</si>
  <si>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</si>
  <si>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</si>
  <si>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</si>
  <si>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</si>
  <si>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</si>
  <si>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</si>
  <si>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</si>
  <si>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</si>
  <si>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</si>
  <si>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</si>
  <si>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</si>
  <si>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</si>
  <si>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</si>
  <si>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</si>
  <si>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</si>
  <si>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</si>
  <si>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</si>
  <si>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</si>
  <si>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</si>
  <si>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</si>
  <si>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</si>
  <si>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</si>
  <si>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</si>
  <si>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</si>
  <si>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</si>
  <si>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</si>
  <si>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</si>
  <si>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</si>
  <si>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</si>
  <si>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</si>
  <si>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</si>
  <si>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</si>
  <si>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</si>
  <si>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</si>
  <si>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</si>
  <si>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</si>
  <si>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</si>
  <si>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</si>
  <si>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</si>
  <si>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</si>
  <si>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</si>
  <si>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</si>
  <si>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</si>
  <si>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</si>
  <si>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</si>
  <si>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</si>
  <si>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</si>
  <si>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</si>
  <si>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</si>
  <si>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</si>
  <si>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</si>
  <si>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</si>
  <si>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</si>
  <si>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</si>
  <si>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</si>
  <si>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</si>
  <si>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</si>
  <si>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</si>
  <si>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</si>
  <si>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</si>
  <si>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</si>
  <si>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</si>
  <si>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</si>
  <si>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</si>
  <si>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</si>
  <si>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</si>
  <si>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</si>
  <si>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</si>
  <si>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</si>
  <si>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</si>
  <si>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</si>
  <si>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</si>
  <si>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</si>
  <si>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</si>
  <si>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</si>
  <si>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</si>
  <si>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</si>
  <si>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</si>
  <si>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</si>
  <si>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</si>
  <si>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</si>
  <si>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</si>
  <si>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</si>
  <si>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</si>
  <si>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</si>
  <si>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</si>
  <si>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</si>
  <si>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</si>
  <si>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</si>
  <si>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</si>
  <si>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</si>
  <si>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</si>
  <si>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</si>
  <si>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</si>
  <si>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</si>
  <si>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</si>
  <si>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</si>
  <si>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</si>
  <si>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</si>
  <si>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</si>
  <si>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</si>
  <si>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</si>
  <si>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</si>
  <si>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</si>
  <si>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</si>
  <si>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</si>
  <si>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</si>
  <si>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</si>
  <si>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</si>
  <si>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</si>
  <si>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</si>
  <si>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</si>
  <si>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</si>
  <si>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</si>
  <si>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</si>
  <si>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</si>
  <si>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</si>
  <si>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</si>
  <si>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</si>
  <si>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</si>
  <si>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</si>
  <si>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</si>
  <si>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</si>
  <si>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</si>
  <si>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</si>
  <si>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</si>
  <si>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</si>
  <si>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</si>
  <si>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</si>
  <si>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</si>
  <si>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</si>
  <si>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</si>
  <si>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</si>
  <si>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</si>
  <si>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</si>
  <si>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</si>
  <si>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</si>
  <si>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</si>
  <si>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</si>
  <si>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</si>
  <si>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</si>
  <si>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</si>
  <si>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</si>
  <si>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</si>
  <si>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</si>
  <si>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</si>
  <si>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</si>
  <si>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</si>
  <si>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</si>
  <si>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</si>
  <si>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</si>
  <si>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</si>
  <si>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</si>
  <si>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</si>
  <si>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</si>
  <si>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</si>
  <si>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</si>
  <si>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</si>
  <si>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</si>
  <si>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</si>
  <si>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</si>
  <si>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</si>
  <si>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</si>
  <si>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</si>
  <si>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</si>
  <si>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</si>
  <si>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</si>
  <si>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</si>
  <si>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</si>
  <si>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</si>
  <si>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</si>
  <si>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</si>
  <si>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</si>
  <si>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</si>
  <si>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</si>
  <si>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</si>
  <si>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</si>
  <si>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</si>
  <si>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</si>
  <si>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</si>
  <si>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</si>
  <si>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</si>
  <si>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</si>
  <si>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</si>
  <si>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</si>
  <si>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</si>
  <si>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</si>
  <si>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</si>
  <si>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</si>
  <si>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</si>
  <si>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</si>
  <si>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</si>
  <si>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</si>
  <si>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</si>
  <si>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</si>
  <si>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</si>
  <si>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</si>
  <si>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</si>
  <si>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</si>
  <si>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</si>
  <si>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</si>
  <si>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</si>
  <si>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</si>
  <si>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</si>
  <si>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</si>
  <si>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</si>
  <si>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</si>
  <si>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</si>
  <si>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</si>
  <si>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</si>
  <si>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</si>
  <si>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</si>
  <si>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</si>
  <si>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</si>
  <si>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</si>
  <si>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</si>
  <si>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</si>
  <si>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</si>
  <si>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</si>
  <si>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</si>
  <si>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</si>
  <si>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</si>
  <si>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</si>
  <si>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</si>
  <si>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</si>
  <si>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</si>
  <si>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</si>
  <si>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</si>
  <si>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</si>
  <si>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</si>
  <si>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</si>
  <si>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</si>
  <si>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</si>
  <si>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</si>
  <si>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</si>
  <si>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</si>
  <si>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</si>
  <si>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</si>
  <si>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</si>
  <si>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</si>
  <si>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</si>
  <si>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</si>
  <si>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</si>
  <si>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</si>
  <si>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</si>
  <si>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</si>
  <si>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</si>
  <si>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</si>
  <si>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</si>
  <si>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</si>
  <si>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</si>
  <si>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</si>
  <si>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</si>
  <si>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</si>
  <si>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</si>
  <si>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</si>
  <si>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</si>
  <si>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</si>
  <si>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</si>
  <si>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</si>
  <si>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</si>
  <si>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</si>
  <si>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</si>
  <si>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</si>
  <si>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</si>
  <si>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</si>
  <si>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</si>
  <si>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</si>
  <si>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</si>
  <si>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</si>
  <si>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</si>
  <si>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</si>
  <si>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</si>
  <si>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</si>
  <si>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</si>
  <si>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</si>
  <si>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</si>
  <si>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</si>
  <si>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</si>
  <si>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</si>
  <si>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</si>
  <si>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</si>
  <si>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</si>
  <si>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</si>
  <si>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</si>
  <si>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</si>
  <si>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</si>
  <si>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</si>
  <si>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</si>
  <si>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</si>
  <si>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</si>
  <si>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</si>
  <si>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</si>
  <si>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</si>
  <si>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</si>
  <si>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</si>
  <si>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</si>
  <si>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</si>
  <si>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</si>
  <si>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</si>
  <si>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</si>
  <si>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</si>
  <si>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</si>
  <si>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</si>
  <si>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</si>
  <si>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</si>
  <si>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</si>
  <si>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</si>
  <si>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</si>
  <si>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</si>
  <si>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</si>
  <si>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</si>
  <si>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</si>
  <si>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</si>
  <si>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</si>
  <si>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</si>
  <si>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</si>
  <si>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</si>
  <si>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</si>
  <si>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</si>
  <si>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</si>
  <si>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</si>
  <si>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</si>
  <si>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</si>
  <si>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</si>
  <si>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</si>
  <si>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</si>
  <si>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</si>
  <si>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</si>
  <si>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</si>
  <si>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</si>
  <si>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</si>
  <si>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</si>
  <si>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</si>
  <si>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</si>
  <si>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</si>
  <si>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</si>
  <si>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</si>
  <si>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</si>
  <si>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</si>
  <si>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</si>
  <si>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</si>
  <si>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</si>
  <si>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</si>
  <si>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</si>
  <si>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</si>
  <si>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</si>
  <si>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</si>
  <si>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</si>
  <si>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</si>
  <si>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</si>
  <si>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</si>
  <si>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</si>
  <si>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</si>
  <si>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</si>
  <si>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</si>
  <si>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</si>
  <si>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</si>
  <si>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</si>
  <si>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</si>
  <si>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</si>
  <si>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</si>
  <si>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</si>
  <si>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</si>
  <si>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</si>
  <si>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</si>
  <si>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</si>
  <si>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</si>
  <si>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</si>
  <si>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</si>
  <si>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</si>
  <si>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</si>
  <si>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</si>
  <si>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</si>
  <si>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</si>
  <si>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</si>
  <si>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</si>
  <si>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</si>
  <si>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</si>
  <si>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</si>
  <si>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</si>
  <si>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</si>
  <si>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</si>
  <si>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</si>
  <si>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</si>
  <si>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</si>
  <si>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</si>
  <si>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</si>
  <si>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</si>
  <si>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</si>
  <si>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</si>
  <si>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</si>
  <si>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</si>
  <si>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</si>
  <si>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</si>
  <si>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</si>
  <si>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</si>
  <si>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</si>
  <si>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</si>
  <si>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</si>
  <si>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</si>
  <si>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</si>
  <si>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</si>
  <si>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</si>
  <si>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</si>
  <si>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</si>
  <si>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</si>
  <si>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</si>
  <si>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</si>
  <si>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</si>
  <si>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</si>
  <si>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</si>
  <si>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</si>
  <si>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</si>
  <si>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</si>
  <si>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</si>
  <si>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</si>
  <si>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</si>
  <si>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</si>
  <si>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</si>
  <si>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</si>
  <si>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</si>
  <si>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</si>
  <si>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</si>
  <si>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</si>
  <si>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</si>
  <si>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</si>
  <si>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</si>
  <si>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</si>
  <si>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</si>
  <si>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</si>
  <si>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</si>
  <si>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</si>
  <si>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</si>
  <si>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</si>
  <si>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</si>
  <si>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</si>
  <si>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</si>
  <si>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</si>
  <si>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</si>
  <si>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</si>
  <si>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</si>
  <si>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</si>
  <si>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</si>
  <si>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</si>
  <si>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</si>
  <si>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</si>
  <si>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</si>
  <si>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</si>
  <si>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</si>
  <si>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</si>
  <si>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</si>
  <si>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</si>
  <si>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</si>
  <si>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</si>
  <si>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</si>
  <si>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</si>
  <si>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</si>
  <si>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</si>
  <si>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</si>
  <si>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</si>
  <si>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</si>
  <si>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</si>
  <si>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</si>
  <si>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</si>
  <si>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</si>
  <si>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</si>
  <si>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</si>
  <si>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</si>
  <si>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</si>
  <si>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</si>
  <si>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</si>
  <si>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</si>
  <si>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</si>
  <si>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</si>
  <si>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</si>
  <si>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</si>
  <si>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</si>
  <si>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</si>
  <si>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</si>
  <si>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</si>
  <si>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</si>
  <si>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</si>
  <si>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</si>
  <si>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</si>
  <si>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</si>
  <si>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</si>
  <si>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</si>
  <si>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</si>
  <si>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</si>
  <si>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</si>
  <si>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</si>
  <si>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</si>
  <si>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</si>
  <si>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</si>
  <si>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</si>
  <si>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</si>
  <si>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</si>
  <si>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</si>
  <si>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</si>
  <si>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</si>
  <si>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</si>
  <si>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</si>
  <si>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</si>
  <si>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</si>
  <si>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</si>
  <si>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</si>
  <si>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</si>
  <si>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</si>
  <si>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</si>
  <si>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</si>
  <si>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</si>
  <si>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</si>
  <si>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</si>
  <si>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</si>
  <si>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</si>
  <si>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</si>
  <si>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</si>
  <si>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</si>
  <si>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</si>
  <si>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</si>
  <si>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</si>
  <si>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</si>
  <si>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</si>
  <si>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</si>
  <si>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</si>
  <si>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</si>
  <si>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</si>
  <si>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</si>
  <si>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</si>
  <si>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</si>
  <si>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</si>
  <si>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</si>
  <si>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</si>
  <si>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</si>
  <si>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</si>
  <si>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</si>
  <si>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</si>
  <si>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</si>
  <si>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</si>
  <si>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</si>
  <si>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</si>
  <si>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</si>
  <si>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</si>
  <si>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</si>
  <si>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</si>
  <si>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</si>
  <si>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</si>
  <si>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</si>
  <si>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</si>
  <si>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</si>
  <si>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</si>
  <si>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</si>
  <si>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</si>
  <si>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</si>
  <si>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</si>
  <si>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</si>
  <si>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</si>
  <si>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</si>
  <si>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</si>
  <si>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</si>
  <si>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</si>
  <si>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</si>
  <si>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</si>
  <si>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</si>
  <si>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</si>
  <si>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</si>
  <si>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</si>
  <si>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</si>
  <si>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</si>
  <si>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</si>
  <si>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</si>
  <si>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</si>
  <si>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</si>
  <si>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</si>
  <si>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</si>
  <si>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</si>
  <si>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</si>
  <si>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</si>
  <si>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</si>
  <si>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</si>
  <si>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</si>
  <si>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</si>
  <si>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</si>
  <si>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</si>
  <si>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</si>
  <si>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</si>
  <si>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</si>
  <si>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</si>
  <si>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</si>
  <si>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</si>
  <si>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</si>
  <si>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</si>
  <si>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</si>
  <si>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</si>
  <si>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</si>
  <si>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</si>
  <si>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</si>
  <si>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</si>
  <si>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</si>
  <si>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</si>
  <si>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</si>
  <si>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</si>
  <si>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</si>
  <si>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</si>
  <si>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</si>
  <si>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</si>
  <si>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</si>
  <si>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</si>
  <si>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</si>
  <si>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</si>
  <si>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</si>
  <si>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</si>
  <si>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</si>
  <si>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</si>
  <si>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</si>
  <si>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</si>
  <si>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</si>
  <si>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</si>
  <si>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</si>
  <si>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</si>
  <si>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</si>
  <si>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</si>
  <si>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</si>
  <si>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</si>
  <si>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</si>
  <si>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</si>
  <si>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</si>
  <si>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</si>
  <si>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</si>
  <si>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</si>
  <si>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</si>
  <si>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</si>
  <si>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</si>
  <si>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</si>
  <si>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</si>
  <si>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</si>
  <si>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</si>
  <si>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</si>
  <si>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</si>
  <si>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</si>
  <si>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</si>
  <si>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</si>
  <si>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</si>
  <si>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</si>
  <si>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</si>
  <si>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</si>
  <si>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</si>
  <si>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</si>
  <si>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</si>
  <si>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</si>
  <si>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</si>
  <si>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</si>
  <si>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</si>
  <si>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</si>
  <si>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</si>
  <si>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</si>
  <si>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</si>
  <si>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</si>
  <si>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</si>
  <si>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</si>
  <si>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</si>
  <si>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</si>
  <si>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</si>
  <si>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</si>
  <si>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</si>
  <si>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</si>
  <si>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</si>
  <si>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</si>
  <si>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</si>
  <si>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</si>
  <si>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</si>
  <si>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</si>
  <si>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</si>
  <si>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</si>
  <si>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</si>
  <si>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</si>
  <si>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</si>
  <si>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</si>
  <si>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</si>
  <si>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</si>
  <si>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</si>
  <si>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</si>
  <si>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</si>
  <si>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</si>
  <si>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</si>
  <si>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</si>
  <si>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</si>
  <si>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</si>
  <si>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</si>
  <si>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</si>
  <si>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</si>
  <si>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</si>
  <si>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</si>
  <si>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</si>
  <si>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</si>
  <si>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</si>
  <si>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</si>
  <si>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</si>
  <si>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</si>
  <si>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</si>
  <si>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</si>
  <si>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</si>
  <si>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</si>
  <si>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</si>
  <si>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</si>
  <si>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</si>
  <si>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</si>
  <si>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</si>
  <si>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</si>
  <si>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</si>
  <si>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</si>
  <si>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</si>
  <si>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</si>
  <si>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</si>
  <si>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</si>
  <si>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</si>
  <si>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</si>
  <si>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</si>
  <si>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</si>
  <si>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</si>
  <si>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</si>
  <si>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</si>
  <si>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</si>
  <si>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</si>
  <si>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</si>
  <si>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</si>
  <si>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</si>
  <si>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</si>
  <si>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</si>
  <si>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</si>
  <si>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</si>
  <si>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</si>
  <si>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</si>
  <si>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</si>
  <si>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</si>
  <si>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</si>
  <si>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</si>
  <si>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</si>
  <si>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</si>
  <si>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</si>
  <si>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</si>
  <si>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</si>
  <si>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</si>
  <si>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</si>
  <si>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</si>
  <si>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</si>
  <si>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</si>
  <si>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</si>
  <si>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</si>
  <si>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</si>
  <si>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</si>
  <si>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</si>
  <si>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</si>
  <si>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</si>
  <si>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</si>
  <si>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</si>
  <si>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</si>
  <si>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</si>
  <si>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</si>
  <si>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</si>
  <si>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</si>
  <si>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</si>
  <si>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</si>
  <si>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</si>
  <si>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</si>
  <si>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</si>
  <si>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</si>
  <si>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</si>
  <si>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</si>
  <si>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</si>
  <si>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</si>
  <si>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</si>
  <si>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</si>
  <si>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</si>
  <si>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</si>
  <si>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</si>
  <si>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</si>
  <si>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</si>
  <si>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</si>
  <si>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</si>
  <si>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</si>
  <si>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</si>
  <si>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</si>
  <si>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</si>
  <si>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</si>
  <si>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</si>
  <si>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</si>
  <si>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</si>
  <si>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</si>
  <si>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</si>
  <si>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</si>
  <si>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</si>
  <si>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</si>
  <si>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</si>
  <si>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</si>
  <si>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</si>
  <si>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</si>
  <si>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</si>
  <si>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</si>
  <si>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</si>
  <si>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</si>
  <si>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</si>
  <si>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</si>
  <si>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</si>
  <si>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</si>
  <si>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</si>
  <si>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</si>
  <si>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</si>
  <si>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</si>
  <si>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</si>
  <si>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</si>
  <si>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</si>
  <si>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</si>
  <si>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</si>
  <si>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</si>
  <si>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</si>
  <si>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</si>
  <si>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</si>
  <si>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</si>
  <si>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</si>
  <si>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</si>
  <si>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</si>
  <si>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</si>
  <si>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</si>
  <si>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</si>
  <si>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</si>
  <si>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</si>
  <si>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</si>
  <si>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</si>
  <si>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</si>
  <si>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</si>
  <si>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</si>
  <si>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</si>
  <si>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</si>
  <si>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</si>
  <si>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</si>
  <si>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</si>
  <si>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</si>
  <si>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</si>
  <si>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</si>
  <si>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</si>
  <si>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</si>
  <si>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</si>
  <si>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</si>
  <si>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</si>
  <si>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</si>
  <si>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</si>
  <si>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</si>
  <si>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</si>
  <si>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</si>
  <si>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</si>
  <si>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</si>
  <si>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</si>
  <si>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</si>
  <si>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</si>
  <si>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</si>
  <si>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</si>
  <si>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</si>
  <si>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</si>
  <si>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</si>
  <si>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</si>
  <si>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</si>
  <si>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</si>
  <si>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</si>
  <si>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</si>
  <si>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</si>
  <si>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</si>
  <si>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</si>
  <si>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</si>
  <si>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</si>
  <si>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</si>
  <si>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</si>
  <si>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</si>
  <si>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</si>
  <si>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</si>
  <si>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</si>
  <si>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</si>
  <si>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</si>
  <si>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</si>
  <si>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</si>
  <si>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</si>
  <si>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</si>
  <si>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</si>
  <si>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</si>
  <si>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</si>
  <si>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</si>
  <si>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</si>
  <si>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</si>
  <si>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</si>
  <si>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</si>
  <si>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</si>
  <si>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</si>
  <si>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</si>
  <si>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</si>
  <si>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</si>
  <si>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</si>
  <si>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</si>
  <si>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</si>
  <si>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</si>
  <si>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</si>
  <si>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</si>
  <si>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</si>
  <si>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</si>
  <si>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</si>
  <si>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</si>
  <si>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</si>
  <si>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</si>
  <si>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</si>
  <si>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</si>
  <si>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</si>
  <si>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</si>
  <si>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</si>
  <si>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</si>
  <si>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</si>
  <si>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</si>
  <si>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</si>
  <si>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</si>
  <si>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</si>
  <si>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</si>
  <si>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</si>
  <si>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</si>
  <si>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</si>
  <si>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</si>
  <si>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</si>
  <si>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</si>
  <si>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</si>
  <si>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</si>
  <si>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</si>
  <si>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</si>
  <si>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</si>
  <si>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</si>
  <si>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</si>
  <si>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</si>
  <si>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</si>
  <si>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</si>
  <si>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</si>
  <si>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</si>
  <si>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</si>
  <si>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</si>
  <si>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</si>
  <si>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</si>
  <si>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</si>
  <si>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</si>
  <si>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</si>
  <si>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</si>
  <si>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</si>
  <si>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</si>
  <si>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</si>
  <si>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</si>
  <si>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</si>
  <si>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</si>
  <si>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</si>
  <si>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</si>
  <si>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</si>
  <si>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</si>
  <si>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</si>
  <si>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</si>
  <si>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</si>
  <si>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</si>
  <si>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</si>
  <si>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</si>
  <si>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</si>
  <si>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</si>
  <si>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</si>
  <si>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</si>
  <si>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</si>
  <si>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</si>
  <si>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</si>
  <si>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</si>
  <si>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</si>
  <si>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</si>
  <si>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</si>
  <si>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</si>
  <si>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</si>
  <si>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</si>
  <si>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</si>
  <si>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</si>
  <si>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</si>
  <si>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</si>
  <si>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</si>
  <si>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</si>
  <si>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</si>
  <si>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</si>
  <si>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</si>
  <si>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</si>
  <si>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</si>
  <si>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</si>
  <si>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</si>
  <si>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</si>
  <si>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</si>
  <si>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</si>
  <si>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</si>
  <si>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</si>
  <si>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</si>
  <si>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</si>
  <si>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</si>
  <si>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</si>
  <si>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</si>
  <si>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</si>
  <si>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</si>
  <si>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</si>
  <si>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</si>
  <si>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</si>
  <si>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</si>
  <si>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</si>
  <si>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</si>
  <si>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</si>
  <si>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</si>
  <si>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</si>
  <si>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</si>
  <si>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</si>
  <si>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</si>
  <si>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</si>
  <si>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</si>
  <si>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</si>
  <si>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</si>
  <si>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</si>
  <si>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</si>
  <si>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</si>
  <si>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</si>
  <si>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</si>
  <si>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</si>
  <si>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</si>
  <si>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</si>
  <si>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</si>
  <si>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</si>
  <si>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</si>
  <si>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</si>
  <si>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</si>
  <si>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</si>
  <si>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</si>
  <si>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</si>
  <si>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</si>
  <si>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</si>
  <si>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</si>
  <si>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</si>
  <si>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</si>
  <si>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</si>
  <si>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</si>
  <si>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</si>
  <si>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</si>
  <si>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</si>
  <si>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</si>
  <si>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</si>
  <si>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</si>
  <si>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</si>
  <si>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</si>
  <si>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</si>
  <si>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</si>
  <si>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</si>
  <si>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</si>
  <si>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</si>
  <si>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</si>
  <si>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</si>
  <si>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</si>
  <si>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</si>
  <si>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</si>
  <si>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</si>
  <si>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</si>
  <si>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</si>
  <si>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</si>
  <si>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</si>
  <si>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</si>
  <si>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</si>
  <si>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</si>
  <si>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</si>
  <si>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</si>
  <si>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</si>
  <si>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</si>
  <si>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</si>
  <si>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</si>
  <si>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</si>
  <si>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</si>
  <si>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</si>
  <si>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</si>
  <si>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</si>
  <si>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</si>
  <si>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</si>
  <si>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</si>
  <si>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</si>
  <si>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</si>
  <si>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</si>
  <si>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</si>
  <si>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</si>
  <si>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</si>
  <si>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</si>
  <si>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</si>
  <si>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</si>
  <si>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</si>
  <si>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</si>
  <si>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</si>
  <si>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</si>
  <si>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</si>
  <si>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</si>
  <si>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</si>
  <si>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</si>
  <si>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</si>
  <si>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</si>
  <si>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</si>
  <si>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</si>
  <si>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</si>
  <si>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</si>
  <si>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</si>
  <si>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</si>
  <si>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</si>
  <si>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</si>
  <si>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</si>
  <si>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</si>
  <si>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</si>
  <si>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</si>
  <si>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</si>
  <si>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</si>
  <si>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</si>
  <si>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</si>
  <si>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</si>
  <si>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</si>
  <si>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</si>
  <si>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</si>
  <si>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</si>
  <si>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</si>
  <si>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</si>
  <si>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</si>
  <si>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</si>
  <si>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</si>
  <si>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</si>
  <si>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</si>
  <si>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</si>
  <si>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</si>
  <si>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</si>
  <si>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</si>
  <si>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</si>
  <si>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</si>
  <si>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</si>
  <si>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</si>
  <si>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</si>
  <si>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</si>
  <si>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</si>
  <si>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</si>
  <si>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</si>
  <si>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</si>
  <si>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</si>
  <si>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</si>
  <si>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</si>
  <si>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</si>
  <si>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</si>
  <si>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</si>
  <si>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</si>
  <si>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</si>
  <si>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</si>
  <si>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</si>
  <si>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</si>
  <si>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</si>
  <si>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</si>
  <si>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</si>
  <si>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</si>
  <si>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</si>
  <si>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</si>
  <si>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</si>
  <si>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</si>
  <si>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</si>
  <si>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</si>
  <si>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</si>
  <si>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</si>
  <si>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</si>
  <si>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</si>
  <si>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</si>
  <si>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</si>
  <si>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</si>
  <si>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</si>
  <si>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</si>
  <si>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</si>
  <si>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</si>
  <si>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</si>
  <si>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</si>
  <si>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</si>
  <si>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</si>
  <si>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</si>
  <si>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</si>
  <si>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</si>
  <si>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</si>
  <si>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</si>
  <si>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</si>
  <si>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</si>
  <si>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</si>
  <si>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</si>
  <si>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</si>
  <si>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</si>
  <si>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</si>
  <si>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</si>
  <si>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</si>
  <si>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</si>
  <si>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</si>
  <si>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</si>
  <si>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</si>
  <si>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</si>
  <si>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</si>
  <si>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</si>
  <si>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</si>
  <si>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</si>
  <si>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</si>
  <si>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</si>
  <si>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</si>
  <si>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</si>
  <si>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</si>
  <si>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</si>
  <si>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</si>
  <si>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</si>
  <si>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</si>
  <si>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</si>
  <si>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</si>
  <si>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</si>
  <si>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</si>
  <si>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</si>
  <si>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</si>
  <si>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</si>
  <si>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</si>
  <si>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</si>
  <si>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</si>
  <si>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</si>
  <si>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</si>
  <si>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</si>
  <si>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</si>
  <si>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</si>
  <si>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</si>
  <si>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</si>
  <si>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</si>
  <si>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</si>
  <si>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</si>
  <si>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</si>
  <si>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</si>
  <si>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</si>
  <si>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</si>
  <si>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</si>
  <si>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</si>
  <si>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</si>
  <si>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</si>
  <si>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</si>
  <si>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</si>
  <si>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</si>
  <si>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</si>
  <si>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</si>
  <si>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</si>
  <si>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</si>
  <si>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</si>
  <si>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</si>
  <si>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</si>
  <si>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</si>
  <si>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</si>
  <si>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</si>
  <si>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</si>
  <si>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</si>
  <si>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</si>
  <si>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</si>
  <si>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</si>
  <si>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</si>
  <si>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</si>
  <si>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</si>
  <si>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</si>
  <si>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</si>
  <si>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</si>
  <si>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</si>
  <si>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</si>
  <si>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</si>
  <si>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</si>
  <si>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</si>
  <si>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</si>
  <si>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</si>
  <si>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</si>
  <si>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</si>
  <si>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</si>
  <si>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</si>
  <si>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</si>
  <si>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</si>
  <si>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</si>
  <si>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</si>
  <si>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</si>
  <si>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</si>
  <si>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</si>
  <si>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</si>
  <si>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</si>
  <si>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</si>
  <si>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</si>
  <si>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</si>
  <si>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</si>
  <si>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</si>
  <si>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</si>
  <si>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</si>
  <si>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</si>
  <si>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</si>
  <si>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</si>
  <si>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</si>
  <si>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</si>
  <si>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</si>
  <si>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</si>
  <si>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</si>
  <si>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</si>
  <si>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</si>
  <si>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</si>
  <si>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</si>
  <si>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</si>
  <si>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</si>
  <si>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</si>
  <si>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</si>
  <si>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</si>
  <si>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</si>
  <si>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</si>
  <si>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</si>
  <si>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</si>
  <si>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</si>
  <si>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</si>
  <si>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</si>
  <si>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</si>
  <si>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</si>
  <si>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</si>
  <si>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</si>
  <si>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</si>
  <si>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</si>
  <si>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</si>
  <si>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</si>
  <si>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</si>
  <si>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</si>
  <si>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</si>
  <si>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</si>
  <si>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</si>
  <si>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</si>
  <si>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</si>
  <si>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</si>
  <si>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</si>
  <si>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</si>
  <si>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</si>
  <si>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</si>
  <si>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</si>
  <si>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</si>
  <si>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</si>
  <si>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</si>
  <si>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</si>
  <si>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</si>
  <si>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</si>
  <si>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</si>
  <si>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</si>
  <si>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</si>
  <si>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</si>
  <si>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</si>
  <si>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</si>
  <si>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</si>
  <si>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</si>
  <si>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</si>
  <si>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</si>
  <si>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</si>
  <si>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</si>
  <si>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</si>
  <si>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</si>
  <si>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</si>
  <si>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</si>
  <si>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</si>
  <si>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</si>
  <si>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</si>
  <si>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</si>
  <si>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</si>
  <si>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</si>
  <si>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</si>
  <si>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</si>
  <si>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</si>
  <si>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</si>
  <si>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</si>
  <si>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</si>
  <si>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</si>
  <si>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</si>
  <si>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</si>
  <si>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</si>
  <si>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</si>
  <si>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</si>
  <si>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</si>
  <si>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</si>
  <si>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</si>
  <si>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</si>
  <si>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</si>
  <si>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</si>
  <si>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</si>
  <si>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</si>
  <si>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</si>
  <si>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</si>
  <si>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</si>
  <si>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</si>
  <si>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</si>
  <si>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</si>
  <si>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</si>
  <si>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</si>
  <si>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</si>
  <si>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</si>
  <si>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</si>
  <si>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</si>
  <si>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</si>
  <si>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</si>
  <si>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</si>
  <si>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</si>
  <si>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</si>
  <si>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</si>
  <si>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</si>
  <si>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</si>
  <si>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</si>
  <si>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</si>
  <si>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</si>
  <si>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</si>
  <si>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</si>
  <si>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</si>
  <si>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</si>
  <si>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</si>
  <si>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</si>
  <si>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</si>
  <si>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</si>
  <si>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</si>
  <si>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</si>
  <si>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</si>
  <si>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</si>
  <si>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</si>
  <si>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</si>
  <si>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</si>
  <si>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</si>
  <si>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</si>
  <si>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</si>
  <si>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</si>
  <si>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</si>
  <si>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</si>
  <si>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</si>
  <si>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</si>
  <si>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</si>
  <si>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</si>
  <si>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</si>
  <si>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</si>
  <si>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</si>
  <si>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</si>
  <si>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</si>
  <si>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</si>
  <si>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</si>
  <si>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</si>
  <si>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</si>
  <si>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</si>
  <si>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</si>
  <si>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</si>
  <si>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</si>
  <si>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</si>
  <si>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</si>
  <si>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</si>
  <si>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</si>
  <si>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</si>
  <si>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</si>
  <si>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</si>
  <si>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</si>
  <si>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</si>
  <si>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</si>
  <si>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</si>
  <si>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</si>
  <si>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</si>
  <si>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</si>
  <si>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</si>
  <si>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</si>
  <si>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</si>
  <si>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</si>
  <si>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</si>
  <si>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</si>
  <si>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</si>
  <si>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</si>
  <si>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</si>
  <si>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</si>
  <si>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</si>
  <si>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</si>
  <si>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</si>
  <si>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</si>
  <si>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</si>
  <si>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</si>
  <si>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</si>
  <si>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</si>
  <si>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</si>
  <si>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</si>
  <si>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</si>
  <si>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</si>
  <si>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</si>
  <si>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</si>
  <si>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</si>
  <si>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</si>
  <si>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</si>
  <si>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</si>
  <si>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</si>
  <si>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</si>
  <si>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</si>
  <si>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</si>
  <si>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</si>
  <si>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</si>
  <si>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</si>
  <si>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</si>
  <si>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</si>
  <si>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</si>
  <si>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</si>
  <si>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</si>
  <si>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</si>
  <si>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</si>
  <si>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</si>
  <si>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</si>
  <si>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</si>
  <si>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</si>
  <si>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</si>
  <si>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</si>
  <si>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</si>
  <si>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</si>
  <si>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</si>
  <si>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</si>
  <si>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</si>
  <si>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</si>
  <si>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</si>
  <si>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</si>
  <si>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</si>
  <si>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</si>
  <si>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</si>
  <si>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</si>
  <si>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</si>
  <si>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</si>
  <si>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</si>
  <si>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</si>
  <si>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</si>
  <si>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</si>
  <si>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</si>
  <si>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</si>
  <si>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</si>
  <si>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</si>
  <si>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</si>
  <si>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</si>
  <si>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</si>
  <si>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</si>
  <si>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</si>
  <si>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</si>
  <si>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</si>
  <si>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</si>
  <si>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</si>
  <si>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</si>
  <si>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</si>
  <si>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</si>
  <si>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</si>
  <si>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</si>
  <si>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</si>
  <si>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</si>
  <si>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</si>
  <si>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</si>
  <si>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</si>
  <si>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</si>
  <si>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</si>
  <si>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</si>
  <si>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</si>
  <si>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</si>
  <si>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</si>
  <si>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</si>
  <si>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</si>
  <si>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</si>
  <si>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</si>
  <si>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</si>
  <si>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</si>
  <si>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</si>
  <si>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</si>
  <si>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</si>
  <si>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</si>
  <si>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</si>
  <si>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</si>
  <si>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</si>
  <si>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</si>
  <si>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</si>
  <si>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</si>
  <si>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</si>
  <si>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</si>
  <si>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</si>
  <si>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</si>
  <si>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</si>
  <si>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</si>
  <si>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</si>
  <si>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</si>
  <si>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</si>
  <si>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</si>
  <si>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</si>
  <si>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</si>
  <si>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</si>
  <si>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</si>
  <si>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</si>
  <si>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</si>
  <si>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</si>
  <si>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</si>
  <si>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</si>
  <si>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</si>
  <si>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</si>
  <si>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</si>
  <si>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</si>
  <si>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</si>
  <si>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</si>
  <si>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</si>
  <si>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</si>
  <si>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</si>
  <si>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</si>
  <si>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</si>
  <si>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</si>
  <si>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</si>
  <si>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</si>
  <si>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</si>
  <si>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</si>
  <si>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</si>
  <si>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</si>
  <si>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</si>
  <si>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</si>
  <si>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</si>
  <si>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</si>
  <si>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</si>
  <si>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</si>
  <si>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</si>
  <si>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</si>
  <si>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</si>
  <si>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</si>
  <si>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</si>
  <si>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</si>
  <si>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</si>
  <si>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</si>
  <si>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</si>
  <si>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</si>
  <si>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</si>
  <si>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</si>
  <si>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</si>
  <si>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</si>
  <si>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</si>
  <si>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</si>
  <si>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</si>
  <si>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</si>
  <si>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</si>
  <si>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</si>
  <si>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</si>
  <si>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</si>
  <si>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</si>
  <si>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</si>
  <si>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</si>
  <si>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</si>
  <si>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</si>
  <si>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</si>
  <si>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</si>
  <si>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</si>
  <si>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</si>
  <si>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</si>
  <si>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</si>
  <si>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</si>
  <si>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</si>
  <si>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</si>
  <si>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</si>
  <si>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</si>
  <si>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</si>
  <si>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</si>
  <si>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</si>
  <si>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</si>
  <si>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</si>
  <si>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</si>
  <si>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</si>
  <si>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</si>
  <si>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</si>
  <si>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</si>
  <si>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</si>
  <si>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</si>
  <si>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</si>
  <si>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</si>
  <si>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</si>
  <si>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</si>
  <si>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</si>
  <si>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</si>
  <si>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</si>
  <si>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</si>
  <si>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</si>
  <si>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</si>
  <si>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</si>
  <si>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</si>
  <si>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</si>
  <si>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</si>
  <si>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</si>
  <si>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</si>
  <si>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</si>
  <si>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</si>
  <si>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</si>
  <si>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</si>
  <si>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</si>
  <si>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</si>
  <si>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</si>
  <si>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</si>
  <si>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</si>
  <si>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</si>
  <si>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</si>
  <si>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</si>
  <si>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</si>
  <si>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</si>
  <si>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</si>
  <si>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</si>
  <si>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</si>
  <si>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</si>
  <si>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</si>
  <si>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</si>
  <si>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</si>
  <si>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</si>
  <si>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</si>
  <si>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</si>
  <si>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</si>
  <si>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</si>
  <si>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</si>
  <si>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</si>
  <si>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</si>
  <si>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</si>
  <si>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</si>
  <si>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</si>
  <si>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</si>
  <si>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</si>
  <si>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</si>
  <si>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</si>
  <si>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</si>
  <si>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</si>
  <si>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</si>
  <si>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</si>
  <si>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</si>
  <si>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</si>
  <si>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</si>
  <si>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</si>
  <si>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</si>
  <si>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</si>
  <si>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</si>
  <si>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</si>
  <si>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</si>
  <si>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</si>
  <si>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</si>
  <si>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</si>
  <si>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</si>
  <si>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</si>
  <si>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</si>
  <si>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</si>
  <si>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</si>
  <si>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</si>
  <si>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</si>
  <si>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</si>
  <si>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</si>
  <si>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</si>
  <si>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</si>
  <si>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</si>
  <si>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</si>
  <si>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</si>
  <si>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</si>
  <si>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</si>
  <si>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</si>
  <si>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</si>
  <si>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</si>
  <si>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</si>
  <si>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</si>
  <si>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</si>
  <si>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</si>
  <si>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</si>
  <si>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</si>
  <si>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</si>
  <si>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</si>
  <si>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</si>
  <si>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</si>
  <si>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</si>
  <si>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</si>
  <si>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</si>
  <si>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</si>
  <si>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</si>
  <si>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</si>
  <si>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</si>
  <si>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</si>
  <si>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</si>
  <si>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</si>
  <si>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</si>
  <si>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</si>
  <si>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</si>
  <si>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</si>
  <si>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</si>
  <si>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</si>
  <si>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</si>
  <si>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</si>
  <si>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</si>
  <si>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</si>
  <si>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</si>
  <si>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</si>
  <si>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</si>
  <si>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</si>
  <si>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</si>
  <si>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</si>
  <si>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</si>
  <si>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</si>
  <si>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</si>
  <si>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</si>
  <si>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</si>
  <si>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</si>
  <si>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</si>
  <si>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</si>
  <si>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</si>
  <si>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</si>
  <si>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</si>
  <si>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</si>
  <si>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</si>
  <si>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</si>
  <si>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</si>
  <si>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</si>
  <si>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</si>
  <si>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</si>
  <si>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</si>
  <si>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</si>
  <si>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</si>
  <si>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</si>
  <si>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</si>
  <si>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</si>
  <si>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</si>
  <si>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</si>
  <si>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</si>
  <si>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</si>
  <si>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</si>
  <si>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</si>
  <si>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</si>
  <si>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</si>
  <si>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</si>
  <si>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</si>
  <si>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</si>
  <si>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</si>
  <si>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</si>
  <si>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</si>
  <si>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</si>
  <si>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</si>
  <si>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</si>
  <si>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</si>
  <si>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</si>
  <si>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</si>
  <si>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</si>
  <si>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</si>
  <si>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</si>
  <si>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</si>
  <si>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</si>
  <si>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</si>
  <si>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</si>
  <si>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</si>
  <si>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</si>
  <si>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</si>
  <si>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</si>
  <si>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</si>
  <si>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</si>
  <si>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</si>
  <si>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</si>
  <si>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</si>
  <si>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</si>
  <si>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</si>
  <si>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</si>
  <si>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</si>
  <si>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</si>
  <si>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</si>
  <si>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</si>
  <si>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</si>
  <si>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</si>
  <si>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</si>
  <si>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</si>
  <si>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</si>
  <si>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</si>
  <si>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</si>
  <si>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</si>
  <si>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</si>
  <si>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</si>
  <si>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</si>
  <si>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</si>
  <si>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</si>
  <si>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</si>
  <si>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</si>
  <si>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</si>
  <si>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</si>
  <si>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</si>
  <si>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</si>
  <si>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</si>
  <si>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</si>
  <si>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</si>
  <si>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</si>
  <si>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</si>
  <si>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</si>
  <si>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</si>
  <si>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</si>
  <si>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</si>
  <si>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</si>
  <si>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</si>
  <si>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</si>
  <si>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</si>
  <si>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</si>
  <si>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</si>
  <si>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</si>
  <si>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</si>
  <si>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</si>
  <si>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</si>
  <si>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</si>
  <si>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</si>
  <si>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</si>
  <si>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</si>
  <si>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</si>
  <si>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</si>
  <si>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</si>
  <si>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</si>
  <si>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</si>
  <si>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</si>
  <si>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</si>
  <si>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</si>
  <si>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</si>
  <si>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</si>
  <si>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</si>
  <si>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</si>
  <si>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</si>
  <si>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</si>
  <si>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</si>
  <si>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</si>
  <si>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</si>
  <si>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</si>
  <si>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</si>
  <si>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</si>
  <si>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</si>
  <si>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</si>
  <si>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</si>
  <si>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</si>
  <si>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</si>
  <si>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</si>
  <si>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</si>
  <si>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</si>
  <si>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</si>
  <si>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</si>
  <si>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</si>
  <si>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</si>
  <si>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</si>
  <si>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</si>
  <si>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</si>
  <si>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</si>
  <si>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</si>
  <si>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</si>
  <si>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</si>
  <si>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</si>
  <si>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</si>
  <si>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</si>
  <si>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</si>
  <si>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</si>
  <si>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</si>
  <si>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</si>
  <si>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</si>
  <si>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</si>
  <si>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</si>
  <si>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</si>
  <si>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</si>
  <si>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</si>
  <si>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</si>
  <si>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</si>
  <si>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</si>
  <si>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</si>
  <si>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</si>
  <si>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</si>
  <si>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</si>
  <si>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</si>
  <si>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</si>
  <si>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</si>
  <si>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</si>
  <si>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</si>
  <si>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</si>
  <si>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</si>
  <si>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</si>
  <si>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</si>
  <si>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</si>
  <si>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</si>
  <si>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</si>
  <si>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</si>
  <si>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</si>
  <si>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</si>
  <si>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</si>
  <si>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</si>
  <si>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</si>
  <si>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</si>
  <si>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</si>
  <si>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</si>
  <si>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</si>
  <si>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</si>
  <si>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</si>
  <si>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</si>
  <si>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</si>
  <si>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</si>
  <si>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</si>
  <si>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</si>
  <si>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</si>
  <si>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</si>
  <si>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</si>
  <si>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</si>
  <si>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</si>
  <si>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</si>
  <si>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</si>
  <si>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</si>
  <si>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</si>
  <si>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</si>
  <si>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</si>
  <si>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</si>
  <si>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</si>
  <si>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</si>
  <si>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</si>
  <si>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</si>
  <si>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</si>
  <si>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</si>
  <si>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</si>
  <si>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</si>
  <si>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</si>
  <si>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</si>
  <si>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</si>
  <si>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</si>
  <si>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</si>
  <si>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</si>
  <si>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</si>
  <si>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</si>
  <si>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</si>
  <si>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</si>
  <si>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</si>
  <si>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</si>
  <si>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</si>
  <si>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</si>
  <si>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</si>
  <si>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</si>
  <si>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</si>
  <si>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</si>
  <si>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</si>
  <si>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</si>
  <si>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</si>
  <si>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</si>
  <si>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</si>
  <si>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</si>
  <si>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</si>
  <si>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</si>
  <si>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</si>
  <si>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</si>
  <si>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</si>
  <si>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</si>
  <si>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</si>
  <si>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</si>
  <si>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</si>
  <si>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</si>
  <si>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</si>
  <si>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</si>
  <si>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</si>
  <si>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</si>
  <si>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</si>
  <si>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</si>
  <si>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</si>
  <si>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</si>
  <si>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</si>
  <si>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</si>
  <si>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</si>
  <si>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</si>
  <si>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</si>
  <si>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</si>
  <si>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</si>
  <si>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</si>
  <si>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</si>
  <si>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</si>
  <si>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</si>
  <si>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</si>
  <si>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</si>
  <si>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</si>
  <si>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</si>
  <si>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</si>
  <si>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</si>
  <si>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</si>
  <si>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</si>
  <si>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</si>
  <si>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</si>
  <si>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</si>
  <si>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</si>
  <si>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</si>
  <si>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</si>
  <si>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</si>
  <si>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</si>
  <si>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</si>
  <si>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</si>
  <si>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</si>
  <si>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</si>
  <si>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</si>
  <si>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</si>
  <si>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</si>
  <si>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</si>
  <si>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</si>
  <si>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</si>
  <si>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</si>
  <si>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</si>
  <si>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</si>
  <si>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</si>
  <si>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</si>
  <si>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</si>
  <si>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</si>
  <si>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</si>
  <si>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</si>
  <si>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</si>
  <si>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</si>
  <si>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</si>
  <si>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</si>
  <si>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</si>
  <si>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</si>
  <si>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</si>
  <si>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</si>
  <si>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</si>
  <si>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</si>
  <si>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</si>
  <si>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</si>
  <si>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</si>
  <si>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</si>
  <si>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</si>
  <si>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</si>
  <si>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</si>
  <si>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</si>
  <si>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</si>
  <si>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</si>
  <si>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</si>
  <si>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</si>
  <si>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</si>
  <si>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</si>
  <si>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</si>
  <si>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</si>
  <si>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</si>
  <si>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</si>
  <si>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</si>
  <si>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</si>
  <si>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</si>
  <si>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</si>
  <si>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</si>
  <si>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</si>
  <si>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</si>
  <si>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</si>
  <si>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</si>
  <si>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</si>
  <si>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</si>
  <si>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</si>
  <si>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</si>
  <si>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</si>
  <si>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</si>
  <si>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</si>
  <si>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</si>
  <si>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</si>
  <si>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</si>
  <si>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</si>
  <si>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</si>
  <si>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</si>
  <si>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</si>
  <si>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</si>
  <si>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</si>
  <si>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</si>
  <si>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</si>
  <si>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</si>
  <si>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</si>
  <si>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</si>
  <si>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</si>
  <si>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</si>
  <si>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</si>
  <si>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</si>
  <si>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</si>
  <si>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</si>
  <si>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</si>
  <si>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</si>
  <si>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</si>
  <si>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</si>
  <si>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</si>
  <si>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</si>
  <si>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</si>
  <si>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</si>
  <si>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</si>
  <si>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</si>
  <si>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</si>
  <si>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</si>
  <si>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</si>
  <si>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</si>
  <si>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</si>
  <si>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</si>
  <si>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</si>
  <si>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</si>
  <si>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</si>
  <si>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</si>
  <si>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</si>
  <si>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</si>
  <si>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</si>
  <si>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</si>
  <si>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</si>
  <si>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</si>
  <si>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</si>
  <si>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</si>
  <si>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</si>
  <si>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</si>
  <si>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</si>
  <si>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</si>
  <si>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</si>
  <si>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</si>
  <si>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</si>
  <si>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</si>
  <si>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</si>
  <si>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</si>
  <si>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</si>
  <si>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</si>
  <si>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</si>
  <si>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</si>
  <si>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</si>
  <si>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</si>
  <si>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</si>
  <si>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</si>
  <si>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</si>
  <si>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</si>
  <si>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</si>
  <si>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</si>
  <si>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</si>
  <si>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</si>
  <si>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</si>
  <si>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</si>
  <si>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</si>
  <si>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</si>
  <si>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</si>
  <si>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</si>
  <si>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</si>
  <si>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</si>
  <si>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</si>
  <si>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</si>
  <si>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</si>
  <si>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</si>
  <si>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</si>
  <si>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</si>
  <si>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</si>
  <si>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</si>
  <si>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</si>
  <si>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</si>
  <si>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</si>
  <si>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</si>
  <si>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</si>
  <si>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</si>
  <si>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</si>
  <si>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</si>
  <si>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</si>
  <si>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</si>
  <si>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</si>
  <si>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</si>
  <si>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</si>
  <si>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</si>
  <si>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</si>
  <si>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</si>
  <si>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</si>
  <si>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</si>
  <si>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</si>
  <si>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</si>
  <si>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</si>
  <si>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</si>
  <si>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</si>
  <si>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</si>
  <si>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</si>
  <si>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</si>
  <si>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</si>
  <si>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</si>
  <si>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</si>
  <si>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</si>
  <si>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</si>
  <si>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</si>
  <si>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</si>
  <si>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</si>
  <si>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</si>
  <si>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</si>
  <si>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</si>
  <si>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</si>
  <si>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</si>
  <si>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</si>
  <si>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</si>
  <si>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</si>
  <si>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</si>
  <si>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</si>
  <si>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</si>
  <si>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</si>
  <si>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</si>
  <si>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</si>
  <si>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</si>
  <si>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</si>
  <si>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</si>
  <si>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</si>
  <si>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</si>
  <si>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</si>
  <si>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</si>
  <si>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</si>
  <si>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</si>
  <si>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</si>
  <si>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</si>
  <si>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</si>
  <si>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</si>
  <si>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</si>
  <si>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</si>
  <si>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</si>
  <si>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</si>
  <si>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</si>
  <si>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</si>
  <si>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</si>
  <si>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</si>
  <si>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</si>
  <si>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</si>
  <si>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</si>
  <si>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</si>
  <si>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</si>
  <si>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</si>
  <si>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</si>
  <si>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</si>
  <si>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</si>
  <si>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</si>
  <si>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</si>
  <si>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</si>
  <si>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</si>
  <si>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</si>
  <si>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</si>
  <si>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</si>
  <si>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</si>
  <si>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</si>
  <si>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</si>
  <si>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</si>
  <si>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</si>
  <si>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</si>
  <si>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</si>
  <si>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</si>
  <si>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</si>
  <si>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</si>
  <si>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</si>
  <si>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</si>
  <si>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</si>
  <si>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</si>
  <si>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</si>
  <si>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</si>
  <si>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</si>
  <si>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</si>
  <si>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</si>
  <si>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</si>
  <si>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</si>
  <si>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</si>
  <si>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</si>
  <si>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</si>
  <si>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</si>
  <si>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</si>
  <si>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</si>
  <si>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</si>
  <si>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</si>
  <si>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</si>
  <si>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</si>
  <si>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</si>
  <si>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</si>
  <si>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</si>
  <si>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</si>
  <si>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</si>
  <si>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</si>
  <si>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</si>
  <si>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</si>
  <si>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</si>
  <si>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</si>
  <si>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</si>
  <si>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</si>
  <si>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</si>
  <si>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</si>
  <si>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</si>
  <si>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</si>
  <si>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</si>
  <si>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</si>
  <si>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</si>
  <si>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</si>
  <si>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</si>
  <si>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</si>
  <si>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</si>
  <si>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</si>
  <si>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</si>
  <si>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</si>
  <si>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</si>
  <si>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</si>
  <si>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</si>
  <si>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</si>
  <si>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</si>
  <si>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</si>
  <si>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</si>
  <si>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</si>
  <si>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</si>
  <si>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</si>
  <si>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</si>
  <si>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</si>
  <si>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</si>
  <si>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</si>
  <si>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</si>
  <si>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</si>
  <si>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</si>
  <si>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</si>
  <si>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</si>
  <si>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</si>
  <si>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</si>
  <si>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</si>
  <si>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</si>
  <si>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</si>
  <si>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</si>
  <si>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</si>
  <si>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</si>
  <si>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</si>
  <si>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</si>
  <si>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</si>
  <si>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</si>
  <si>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</si>
  <si>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</si>
  <si>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</si>
  <si>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</si>
  <si>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</si>
  <si>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</si>
  <si>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</si>
  <si>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</si>
  <si>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</si>
  <si>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</si>
  <si>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</si>
  <si>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</si>
  <si>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</si>
  <si>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</si>
  <si>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</si>
  <si>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</si>
  <si>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</si>
  <si>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</si>
  <si>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</si>
  <si>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</si>
  <si>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</si>
  <si>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</si>
  <si>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</si>
  <si>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</si>
  <si>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</si>
  <si>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</si>
  <si>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</si>
  <si>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</si>
  <si>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</si>
  <si>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</si>
  <si>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</si>
  <si>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</si>
  <si>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</si>
  <si>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</si>
  <si>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</si>
  <si>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</si>
  <si>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</si>
  <si>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</si>
  <si>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</si>
  <si>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</si>
  <si>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</si>
  <si>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</si>
  <si>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</si>
  <si>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</si>
  <si>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</si>
  <si>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</si>
  <si>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</si>
  <si>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</si>
  <si>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</si>
  <si>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</si>
  <si>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</si>
  <si>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</si>
  <si>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</si>
  <si>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</si>
  <si>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</si>
  <si>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</si>
  <si>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</si>
  <si>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</si>
  <si>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</si>
  <si>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</si>
  <si>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</si>
  <si>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</si>
  <si>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</si>
  <si>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</si>
  <si>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</si>
  <si>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</si>
  <si>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</si>
  <si>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</si>
  <si>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</si>
  <si>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</si>
  <si>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</si>
  <si>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</si>
  <si>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</si>
  <si>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</si>
  <si>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</si>
  <si>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</si>
  <si>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</si>
  <si>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</si>
  <si>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</si>
  <si>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</si>
  <si>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</si>
  <si>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</si>
  <si>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</si>
  <si>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</si>
  <si>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</si>
  <si>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</si>
  <si>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</si>
  <si>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</si>
  <si>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</si>
  <si>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</si>
  <si>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</si>
  <si>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</si>
  <si>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</si>
  <si>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</si>
  <si>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</si>
  <si>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</si>
  <si>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</si>
  <si>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</si>
  <si>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</si>
  <si>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</si>
  <si>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</si>
  <si>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</si>
  <si>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</si>
  <si>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</si>
  <si>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</si>
  <si>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</si>
  <si>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</si>
  <si>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</si>
  <si>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</si>
  <si>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</si>
  <si>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</si>
  <si>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</si>
  <si>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</si>
  <si>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</si>
  <si>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</si>
  <si>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</si>
  <si>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</si>
  <si>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</si>
  <si>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</si>
  <si>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</si>
  <si>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</si>
  <si>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</si>
  <si>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</si>
  <si>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</si>
  <si>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</si>
  <si>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</si>
  <si>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</si>
  <si>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</si>
  <si>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</si>
  <si>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</si>
  <si>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</si>
  <si>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</si>
  <si>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</si>
  <si>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</si>
  <si>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</si>
  <si>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</si>
  <si>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</si>
  <si>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</si>
  <si>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</si>
  <si>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</si>
  <si>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</si>
  <si>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</si>
  <si>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</si>
  <si>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</si>
  <si>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</si>
  <si>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</si>
  <si>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</si>
  <si>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</si>
  <si>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</si>
  <si>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</si>
  <si>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</si>
  <si>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</si>
  <si>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</si>
  <si>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</si>
  <si>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</si>
  <si>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</si>
  <si>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</si>
  <si>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</si>
  <si>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</si>
  <si>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</si>
  <si>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</si>
  <si>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</si>
  <si>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</si>
  <si>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</si>
  <si>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</si>
  <si>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</si>
  <si>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</si>
  <si>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</si>
  <si>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</si>
  <si>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</si>
  <si>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</si>
  <si>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</si>
  <si>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</si>
  <si>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</si>
  <si>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</si>
  <si>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</si>
  <si>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</si>
  <si>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</si>
  <si>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</si>
  <si>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</si>
  <si>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</si>
  <si>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</si>
  <si>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</si>
  <si>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</si>
  <si>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</si>
  <si>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</si>
  <si>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</si>
  <si>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</si>
  <si>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</si>
  <si>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</si>
  <si>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</si>
  <si>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</si>
  <si>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</si>
  <si>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</si>
  <si>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</si>
  <si>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</si>
  <si>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</si>
  <si>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</si>
  <si>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</si>
  <si>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</si>
  <si>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</si>
  <si>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</si>
  <si>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</si>
  <si>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</si>
  <si>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</si>
  <si>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</si>
  <si>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</si>
  <si>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</si>
  <si>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</si>
  <si>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</si>
  <si>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</si>
  <si>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</si>
  <si>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</si>
  <si>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</si>
  <si>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</si>
  <si>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</si>
  <si>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</si>
  <si>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</si>
  <si>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</si>
  <si>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</si>
  <si>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</si>
  <si>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</si>
  <si>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</si>
  <si>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</si>
  <si>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</si>
  <si>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</si>
  <si>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</si>
  <si>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</si>
  <si>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</si>
  <si>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</si>
  <si>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</si>
  <si>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</si>
  <si>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</si>
  <si>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</si>
  <si>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</si>
  <si>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</si>
  <si>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</si>
  <si>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</si>
  <si>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</si>
  <si>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</si>
  <si>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</si>
  <si>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</si>
  <si>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</si>
  <si>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</si>
  <si>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</si>
  <si>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</si>
  <si>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</si>
  <si>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</si>
  <si>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</si>
  <si>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</si>
  <si>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</si>
  <si>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</si>
  <si>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</si>
  <si>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</si>
  <si>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</si>
  <si>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</si>
  <si>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</si>
  <si>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</si>
  <si>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</si>
  <si>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</si>
  <si>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</si>
  <si>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</si>
  <si>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</si>
  <si>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</si>
  <si>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</si>
  <si>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</si>
  <si>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</si>
  <si>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</si>
  <si>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</si>
  <si>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</si>
  <si>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</si>
  <si>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</si>
  <si>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</si>
  <si>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</si>
  <si>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</si>
  <si>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</si>
  <si>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</si>
  <si>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</si>
  <si>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</si>
  <si>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</si>
  <si>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</si>
  <si>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</si>
  <si>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</si>
  <si>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</si>
  <si>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</si>
  <si>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</si>
  <si>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</si>
  <si>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</si>
  <si>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</si>
  <si>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</si>
  <si>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</si>
  <si>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</si>
  <si>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</si>
  <si>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</si>
  <si>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</si>
  <si>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</si>
  <si>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</si>
  <si>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</si>
  <si>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</si>
  <si>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</si>
  <si>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</si>
  <si>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</si>
  <si>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</si>
  <si>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</si>
  <si>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</si>
  <si>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</si>
  <si>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</si>
  <si>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</si>
  <si>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</si>
  <si>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</si>
  <si>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</si>
  <si>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</si>
  <si>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</si>
  <si>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</si>
  <si>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</si>
  <si>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</si>
  <si>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</si>
  <si>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</si>
  <si>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</si>
  <si>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</si>
  <si>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</si>
  <si>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</si>
  <si>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</si>
  <si>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</si>
  <si>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</si>
  <si>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</si>
  <si>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</si>
  <si>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</si>
  <si>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</si>
  <si>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</si>
  <si>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</si>
  <si>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</si>
  <si>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</si>
  <si>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</si>
  <si>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</si>
  <si>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</si>
  <si>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</si>
  <si>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</si>
  <si>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</si>
  <si>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</si>
  <si>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</si>
  <si>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</si>
  <si>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</si>
  <si>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</si>
  <si>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</si>
  <si>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</si>
  <si>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</si>
  <si>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</si>
  <si>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</si>
  <si>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</si>
  <si>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</si>
  <si>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</si>
  <si>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</si>
  <si>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</si>
  <si>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</si>
  <si>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</si>
  <si>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</si>
  <si>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</si>
  <si>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</si>
  <si>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</si>
  <si>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</si>
  <si>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</si>
  <si>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</si>
  <si>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</si>
  <si>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</si>
  <si>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</si>
  <si>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</si>
  <si>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</si>
  <si>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</si>
  <si>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</si>
  <si>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</si>
  <si>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</si>
  <si>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</si>
  <si>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</si>
  <si>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</si>
  <si>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</si>
  <si>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</si>
  <si>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</si>
  <si>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</si>
  <si>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</si>
  <si>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</si>
  <si>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</si>
  <si>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</si>
  <si>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</si>
  <si>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</si>
  <si>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</si>
  <si>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</si>
  <si>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</si>
  <si>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</si>
  <si>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</si>
  <si>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</si>
  <si>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</si>
  <si>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</si>
  <si>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</si>
  <si>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</si>
  <si>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</si>
  <si>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</si>
  <si>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</si>
  <si>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</si>
  <si>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</si>
  <si>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</si>
  <si>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</si>
  <si>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</si>
  <si>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</si>
  <si>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</si>
  <si>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</si>
  <si>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</si>
  <si>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</si>
  <si>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</si>
  <si>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</si>
  <si>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</si>
  <si>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</si>
  <si>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</si>
  <si>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</si>
  <si>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</si>
  <si>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</si>
  <si>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</si>
  <si>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</si>
  <si>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</si>
  <si>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</si>
  <si>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</si>
  <si>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</si>
  <si>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</si>
  <si>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</si>
  <si>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</si>
  <si>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</si>
  <si>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</si>
  <si>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</si>
  <si>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</si>
  <si>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</si>
  <si>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</si>
  <si>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</si>
  <si>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</si>
  <si>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</si>
  <si>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</si>
  <si>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</si>
  <si>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</si>
  <si>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</si>
  <si>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</si>
  <si>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</si>
  <si>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</si>
  <si>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</si>
  <si>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</si>
  <si>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</si>
  <si>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</si>
  <si>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</si>
  <si>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</si>
  <si>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</si>
  <si>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</si>
  <si>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</si>
  <si>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</si>
  <si>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</si>
  <si>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</si>
  <si>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</si>
  <si>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</si>
  <si>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</si>
  <si>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</si>
  <si>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</si>
  <si>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</si>
  <si>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</si>
  <si>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</si>
  <si>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</si>
  <si>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</si>
  <si>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</si>
  <si>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</si>
  <si>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</si>
  <si>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</si>
  <si>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</si>
  <si>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</si>
  <si>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</si>
  <si>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</si>
  <si>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</si>
  <si>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</si>
  <si>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</si>
  <si>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</si>
  <si>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</si>
  <si>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</si>
  <si>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</si>
  <si>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</si>
  <si>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</si>
  <si>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</si>
  <si>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</si>
  <si>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</si>
  <si>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</si>
  <si>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</si>
  <si>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</si>
  <si>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</si>
  <si>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</si>
  <si>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</si>
  <si>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</si>
  <si>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</si>
  <si>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</si>
  <si>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</si>
  <si>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</si>
  <si>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</si>
  <si>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</si>
  <si>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</si>
  <si>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</si>
  <si>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</si>
  <si>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</si>
  <si>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</si>
  <si>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</si>
  <si>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</si>
  <si>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</si>
  <si>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</si>
  <si>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</si>
  <si>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</si>
  <si>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</si>
  <si>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</si>
  <si>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</si>
  <si>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</si>
  <si>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</si>
  <si>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</si>
  <si>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</si>
  <si>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</si>
  <si>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</si>
  <si>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</si>
  <si>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</si>
  <si>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</si>
  <si>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</si>
  <si>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</si>
  <si>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</si>
  <si>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</si>
  <si>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</si>
  <si>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</si>
  <si>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</si>
  <si>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</si>
  <si>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</si>
  <si>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</si>
  <si>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</si>
  <si>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</si>
  <si>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</si>
  <si>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</si>
  <si>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</si>
  <si>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</si>
  <si>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</si>
  <si>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</si>
  <si>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</si>
  <si>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</si>
  <si>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</si>
  <si>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</si>
  <si>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</si>
  <si>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</si>
  <si>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</si>
  <si>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</si>
  <si>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</si>
  <si>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</si>
  <si>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</si>
  <si>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</si>
  <si>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</si>
  <si>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</si>
  <si>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</si>
  <si>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</si>
  <si>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</si>
  <si>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</si>
  <si>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</si>
  <si>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</si>
  <si>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</si>
  <si>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</si>
  <si>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</si>
  <si>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</si>
  <si>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</si>
  <si>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</si>
  <si>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</si>
  <si>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</si>
  <si>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</si>
  <si>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</si>
  <si>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</si>
  <si>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</si>
  <si>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</si>
  <si>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</si>
  <si>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</si>
  <si>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</si>
  <si>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</si>
  <si>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</si>
  <si>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</si>
  <si>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</si>
  <si>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</si>
  <si>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</si>
  <si>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</si>
  <si>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</si>
  <si>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</si>
  <si>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</si>
  <si>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</si>
  <si>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</si>
  <si>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</si>
  <si>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</si>
  <si>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</si>
  <si>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</si>
  <si>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</si>
  <si>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</si>
  <si>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</si>
  <si>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</si>
  <si>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</si>
  <si>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</si>
  <si>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</si>
  <si>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</si>
  <si>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</si>
  <si>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</si>
  <si>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</si>
  <si>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</si>
  <si>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</si>
  <si>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</si>
  <si>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</si>
  <si>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</si>
  <si>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</si>
  <si>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</si>
  <si>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</si>
  <si>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</si>
  <si>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</si>
  <si>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</si>
  <si>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</si>
  <si>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</si>
  <si>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</si>
  <si>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</si>
  <si>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</si>
  <si>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</si>
  <si>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</si>
  <si>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</si>
  <si>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</si>
  <si>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</si>
  <si>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</si>
  <si>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</si>
  <si>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</si>
  <si>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</si>
  <si>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</si>
  <si>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</si>
  <si>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</si>
  <si>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</si>
  <si>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</si>
  <si>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</si>
  <si>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</si>
  <si>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</si>
  <si>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</si>
  <si>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</si>
  <si>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</si>
  <si>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</si>
  <si>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</si>
  <si>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</si>
  <si>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</si>
  <si>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</si>
  <si>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</si>
  <si>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</si>
  <si>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</si>
  <si>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</si>
  <si>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</si>
  <si>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</si>
  <si>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</si>
  <si>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</si>
  <si>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</si>
  <si>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</si>
  <si>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</si>
  <si>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</si>
  <si>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</si>
  <si>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</si>
  <si>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</si>
  <si>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</si>
  <si>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</si>
  <si>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</si>
  <si>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</si>
  <si>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</si>
  <si>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</si>
  <si>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</si>
  <si>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</si>
  <si>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</si>
  <si>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</si>
  <si>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</si>
  <si>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</si>
  <si>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</si>
  <si>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</si>
  <si>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</si>
  <si>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</si>
  <si>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</si>
  <si>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</si>
  <si>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</si>
  <si>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</si>
  <si>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</si>
  <si>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</si>
  <si>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</si>
  <si>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</si>
  <si>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</si>
  <si>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</si>
  <si>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</si>
  <si>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</si>
  <si>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</si>
  <si>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</si>
  <si>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</si>
  <si>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</si>
  <si>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</si>
  <si>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</si>
  <si>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</si>
  <si>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</si>
  <si>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</si>
  <si>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</si>
  <si>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</si>
  <si>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</si>
  <si>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</si>
  <si>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</si>
  <si>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</si>
  <si>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</si>
  <si>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</si>
  <si>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</si>
  <si>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</si>
  <si>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</si>
  <si>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</si>
  <si>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</si>
  <si>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</si>
  <si>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</si>
  <si>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</si>
  <si>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</si>
  <si>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</si>
  <si>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</si>
  <si>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</si>
  <si>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</si>
  <si>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</si>
  <si>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</si>
  <si>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</si>
  <si>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</si>
  <si>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</si>
  <si>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</si>
  <si>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</si>
  <si>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</si>
  <si>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</si>
  <si>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</si>
  <si>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</si>
  <si>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</si>
  <si>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</si>
  <si>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</si>
  <si>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</si>
  <si>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</si>
  <si>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</si>
  <si>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</si>
  <si>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</si>
  <si>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</si>
  <si>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</si>
  <si>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</si>
  <si>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</si>
  <si>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</si>
  <si>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</si>
  <si>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</si>
  <si>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</si>
  <si>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</si>
  <si>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</si>
  <si>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</si>
  <si>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</si>
  <si>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</si>
  <si>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</si>
  <si>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</si>
  <si>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</si>
  <si>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</si>
  <si>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</si>
  <si>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</si>
  <si>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</si>
  <si>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</si>
  <si>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</si>
  <si>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</si>
  <si>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</si>
  <si>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</si>
  <si>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</si>
  <si>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</si>
  <si>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</si>
  <si>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</si>
  <si>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</si>
  <si>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</si>
  <si>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</si>
  <si>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</si>
  <si>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</si>
  <si>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</si>
  <si>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</si>
  <si>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</si>
  <si>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</si>
  <si>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</si>
  <si>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</si>
  <si>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</si>
  <si>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</si>
  <si>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</si>
  <si>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</si>
  <si>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</si>
  <si>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</si>
  <si>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</si>
  <si>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</si>
  <si>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</si>
  <si>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</si>
  <si>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</si>
  <si>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</si>
  <si>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</si>
  <si>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</si>
  <si>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</si>
  <si>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</si>
  <si>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</si>
  <si>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</si>
  <si>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</si>
  <si>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</si>
  <si>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</si>
  <si>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</si>
  <si>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</si>
  <si>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</si>
  <si>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</si>
  <si>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</si>
  <si>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</si>
  <si>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</si>
  <si>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</si>
  <si>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</si>
  <si>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</si>
  <si>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</si>
  <si>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</si>
  <si>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</si>
  <si>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</si>
  <si>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</si>
  <si>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</si>
  <si>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</si>
  <si>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</si>
  <si>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</si>
  <si>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</si>
  <si>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</si>
  <si>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</si>
  <si>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</si>
  <si>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</si>
  <si>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</si>
  <si>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</si>
  <si>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</si>
  <si>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</si>
  <si>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</si>
  <si>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</si>
  <si>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</si>
  <si>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</si>
  <si>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</si>
  <si>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</si>
  <si>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</si>
  <si>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</si>
  <si>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</si>
  <si>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</si>
  <si>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</si>
  <si>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</si>
  <si>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</si>
  <si>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</si>
  <si>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</si>
  <si>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</si>
  <si>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</si>
  <si>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</si>
  <si>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</si>
  <si>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</si>
  <si>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</si>
  <si>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</si>
  <si>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</si>
  <si>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</si>
  <si>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</si>
  <si>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</si>
  <si>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</si>
  <si>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</si>
  <si>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</si>
  <si>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</si>
  <si>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</si>
  <si>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</si>
  <si>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</si>
  <si>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</si>
  <si>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</si>
  <si>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</si>
  <si>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</si>
  <si>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</si>
  <si>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</si>
  <si>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</si>
  <si>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</si>
  <si>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</si>
  <si>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</si>
  <si>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</si>
  <si>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</si>
  <si>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</si>
  <si>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</si>
  <si>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</si>
  <si>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</si>
  <si>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</si>
  <si>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</si>
  <si>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</si>
  <si>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</si>
  <si>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</si>
  <si>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</si>
  <si>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</si>
  <si>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</si>
  <si>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</si>
  <si>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</si>
  <si>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</si>
  <si>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</si>
  <si>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</si>
  <si>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</si>
  <si>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</si>
  <si>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</si>
  <si>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</si>
  <si>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</si>
  <si>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</si>
  <si>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</si>
  <si>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</si>
  <si>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</si>
  <si>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</si>
  <si>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</si>
  <si>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</si>
  <si>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</si>
  <si>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</si>
  <si>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</si>
  <si>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</si>
  <si>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</si>
  <si>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</si>
  <si>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</si>
  <si>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</si>
  <si>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</si>
  <si>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</si>
  <si>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</si>
  <si>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</si>
  <si>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</si>
  <si>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</si>
  <si>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</si>
  <si>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</si>
  <si>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</si>
  <si>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</si>
  <si>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</si>
  <si>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</si>
  <si>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</si>
  <si>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</si>
  <si>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</si>
  <si>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</si>
  <si>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</si>
  <si>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</si>
  <si>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</si>
  <si>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</si>
  <si>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</si>
  <si>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</si>
  <si>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</si>
  <si>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</si>
  <si>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</si>
  <si>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</si>
  <si>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</si>
  <si>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</si>
  <si>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</si>
  <si>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</si>
  <si>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</si>
  <si>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</si>
  <si>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</si>
  <si>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</si>
  <si>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</si>
  <si>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</si>
  <si>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</si>
  <si>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</si>
  <si>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</si>
  <si>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</si>
  <si>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</si>
  <si>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</si>
  <si>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</si>
  <si>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</si>
  <si>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</si>
  <si>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</si>
  <si>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</si>
  <si>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</si>
  <si>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</si>
  <si>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</si>
  <si>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</si>
  <si>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</si>
  <si>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</si>
  <si>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</si>
  <si>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</si>
  <si>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</si>
  <si>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</si>
  <si>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</si>
  <si>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</si>
  <si>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</si>
  <si>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</si>
  <si>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</si>
  <si>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</si>
  <si>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</si>
  <si>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</si>
  <si>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</si>
  <si>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</si>
  <si>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</si>
  <si>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</si>
  <si>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</si>
  <si>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</si>
  <si>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</si>
  <si>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</si>
  <si>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</si>
  <si>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</si>
  <si>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</si>
  <si>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</si>
  <si>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</si>
  <si>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</si>
  <si>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</si>
  <si>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</si>
  <si>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</si>
  <si>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</si>
  <si>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</si>
  <si>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</si>
  <si>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</si>
  <si>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</si>
  <si>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</si>
  <si>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</si>
  <si>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</si>
  <si>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</si>
  <si>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</si>
  <si>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</si>
  <si>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</si>
  <si>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</si>
  <si>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</si>
  <si>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</si>
  <si>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</si>
  <si>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</si>
  <si>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</si>
  <si>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</si>
  <si>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</si>
  <si>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</si>
  <si>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</si>
  <si>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</si>
  <si>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</si>
  <si>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</si>
  <si>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</si>
  <si>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</si>
  <si>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</si>
  <si>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</si>
  <si>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</si>
  <si>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</si>
  <si>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</si>
  <si>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</si>
  <si>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</si>
  <si>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</si>
  <si>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</si>
  <si>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</si>
  <si>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</si>
  <si>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</si>
  <si>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</si>
  <si>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</si>
  <si>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</si>
  <si>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</si>
  <si>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</si>
  <si>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</si>
  <si>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</si>
  <si>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</si>
  <si>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</si>
  <si>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</si>
  <si>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</si>
  <si>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</si>
  <si>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</si>
  <si>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</si>
  <si>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</si>
  <si>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</si>
  <si>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</si>
  <si>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</si>
  <si>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</si>
  <si>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</si>
  <si>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</si>
  <si>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</si>
  <si>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</si>
  <si>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</si>
  <si>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</si>
  <si>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</si>
  <si>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</si>
  <si>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</si>
  <si>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</si>
  <si>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</si>
  <si>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</si>
  <si>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</si>
  <si>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</si>
  <si>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</si>
  <si>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</si>
  <si>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</si>
  <si>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</si>
  <si>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</si>
  <si>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</si>
  <si>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</si>
  <si>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</si>
  <si>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</si>
  <si>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</si>
  <si>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</si>
  <si>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</si>
  <si>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</si>
  <si>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</si>
  <si>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</si>
  <si>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</si>
  <si>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</si>
  <si>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</si>
  <si>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</si>
  <si>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</si>
  <si>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</si>
  <si>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</si>
  <si>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</si>
  <si>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</si>
  <si>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</si>
  <si>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</si>
  <si>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</si>
  <si>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</si>
  <si>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</si>
  <si>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</si>
  <si>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</si>
  <si>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</si>
  <si>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</si>
  <si>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</si>
  <si>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</si>
  <si>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</si>
  <si>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</si>
  <si>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</si>
  <si>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</si>
  <si>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</si>
  <si>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</si>
  <si>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</si>
  <si>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</si>
  <si>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</si>
  <si>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</si>
  <si>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</si>
  <si>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</si>
  <si>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</si>
  <si>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</si>
  <si>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</si>
  <si>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</si>
  <si>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</si>
  <si>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</si>
  <si>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</si>
  <si>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</si>
  <si>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</si>
  <si>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</si>
  <si>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</si>
  <si>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</si>
  <si>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</si>
  <si>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</si>
  <si>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</si>
  <si>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</si>
  <si>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</si>
  <si>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</si>
  <si>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</si>
  <si>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</si>
  <si>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</si>
  <si>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</si>
  <si>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</si>
  <si>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</si>
  <si>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</si>
  <si>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</si>
  <si>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</si>
  <si>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</si>
  <si>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</si>
  <si>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</si>
  <si>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</si>
  <si>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</si>
  <si>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</si>
  <si>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</si>
  <si>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</si>
  <si>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</si>
  <si>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</si>
  <si>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</si>
  <si>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</si>
  <si>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</si>
  <si>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</si>
  <si>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</si>
  <si>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</si>
  <si>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</si>
  <si>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</si>
  <si>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</si>
  <si>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</si>
  <si>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</si>
  <si>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</si>
  <si>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</si>
  <si>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</si>
  <si>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</si>
  <si>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</si>
  <si>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</si>
  <si>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</si>
  <si>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</si>
  <si>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</si>
  <si>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</si>
  <si>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</si>
  <si>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</si>
  <si>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</si>
  <si>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</si>
  <si>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</si>
  <si>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</si>
  <si>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</si>
  <si>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</si>
  <si>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</si>
  <si>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</si>
  <si>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</si>
  <si>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</si>
  <si>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</si>
  <si>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</si>
  <si>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</si>
  <si>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</si>
  <si>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</si>
  <si>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</si>
  <si>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</si>
  <si>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</si>
  <si>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</si>
  <si>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</si>
  <si>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</si>
  <si>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</si>
  <si>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</si>
  <si>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</si>
  <si>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</si>
  <si>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</si>
  <si>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</si>
  <si>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</si>
  <si>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</si>
  <si>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</si>
  <si>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</si>
  <si>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</si>
  <si>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</si>
  <si>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</si>
  <si>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</si>
  <si>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</si>
  <si>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</si>
  <si>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</si>
  <si>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</si>
  <si>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</si>
  <si>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</si>
  <si>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</si>
  <si>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</si>
  <si>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</si>
  <si>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</si>
  <si>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</si>
  <si>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</si>
  <si>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</si>
  <si>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</si>
  <si>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</si>
  <si>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</si>
  <si>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</si>
  <si>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</si>
  <si>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</si>
  <si>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</si>
  <si>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</si>
  <si>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</si>
  <si>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</si>
  <si>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</si>
  <si>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</si>
  <si>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</si>
  <si>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</si>
  <si>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</si>
  <si>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</si>
  <si>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</si>
  <si>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</si>
  <si>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</si>
  <si>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</si>
  <si>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</si>
  <si>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</si>
  <si>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</si>
  <si>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</si>
  <si>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</si>
  <si>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</si>
  <si>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</si>
  <si>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</si>
  <si>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</si>
  <si>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</si>
  <si>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</si>
  <si>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</si>
  <si>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</si>
  <si>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</si>
  <si>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</si>
  <si>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</si>
  <si>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</si>
  <si>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</si>
  <si>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</si>
  <si>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</si>
  <si>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</si>
  <si>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</si>
  <si>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</si>
  <si>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</si>
  <si>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</si>
  <si>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</si>
  <si>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</si>
  <si>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</si>
  <si>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</si>
  <si>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</si>
  <si>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</si>
  <si>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</si>
  <si>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</si>
  <si>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</si>
  <si>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</si>
  <si>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</si>
  <si>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</si>
  <si>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</si>
  <si>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</si>
  <si>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</si>
  <si>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</si>
  <si>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</si>
  <si>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</si>
  <si>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</si>
  <si>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</si>
  <si>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</si>
  <si>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</si>
  <si>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</si>
  <si>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</si>
  <si>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</si>
  <si>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</si>
  <si>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</si>
  <si>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</si>
  <si>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</si>
  <si>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</si>
  <si>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</si>
  <si>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</si>
  <si>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</si>
  <si>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</si>
  <si>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</si>
  <si>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</si>
  <si>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</si>
  <si>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</si>
  <si>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</si>
  <si>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</si>
  <si>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</si>
  <si>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</si>
  <si>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</si>
  <si>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</si>
  <si>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</si>
  <si>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</si>
  <si>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</si>
  <si>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</si>
  <si>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</si>
  <si>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</si>
  <si>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</si>
  <si>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</si>
  <si>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</si>
  <si>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</si>
  <si>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</si>
  <si>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</si>
  <si>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</si>
  <si>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</si>
  <si>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</si>
  <si>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</si>
  <si>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</si>
  <si>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</si>
  <si>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</si>
  <si>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</si>
  <si>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</si>
  <si>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</si>
  <si>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</si>
  <si>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</si>
  <si>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</si>
  <si>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</si>
  <si>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</si>
  <si>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</si>
  <si>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</si>
  <si>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</si>
  <si>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</si>
  <si>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</si>
  <si>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</si>
  <si>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</si>
  <si>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</si>
  <si>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</si>
  <si>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</si>
  <si>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</si>
  <si>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</si>
  <si>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</si>
  <si>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</si>
  <si>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</si>
  <si>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</si>
  <si>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</si>
  <si>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</si>
  <si>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</si>
  <si>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</si>
  <si>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</si>
  <si>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</si>
  <si>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</si>
  <si>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</si>
  <si>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</si>
  <si>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</si>
  <si>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</si>
  <si>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</si>
  <si>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</si>
  <si>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</si>
  <si>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</si>
  <si>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</si>
  <si>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</si>
  <si>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</si>
  <si>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</si>
  <si>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</si>
  <si>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</si>
  <si>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</si>
  <si>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</si>
  <si>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</si>
  <si>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</si>
  <si>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</si>
  <si>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</si>
  <si>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</si>
  <si>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</si>
  <si>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</si>
  <si>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</si>
  <si>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</si>
  <si>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</si>
  <si>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</si>
  <si>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</si>
  <si>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</si>
  <si>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</si>
  <si>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</si>
  <si>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</si>
  <si>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</si>
  <si>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</si>
  <si>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</si>
  <si>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</si>
  <si>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</si>
  <si>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</si>
  <si>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</si>
  <si>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</si>
  <si>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</si>
  <si>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</si>
  <si>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</si>
  <si>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</si>
  <si>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</si>
  <si>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</si>
  <si>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</si>
  <si>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</si>
  <si>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</si>
  <si>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</si>
  <si>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</si>
  <si>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</si>
  <si>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</si>
  <si>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</si>
  <si>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</si>
  <si>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</si>
  <si>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</si>
  <si>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</si>
  <si>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</si>
  <si>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</si>
  <si>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</si>
  <si>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</si>
  <si>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</si>
  <si>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</si>
  <si>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</si>
  <si>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</si>
  <si>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</si>
  <si>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</si>
  <si>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</si>
  <si>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</si>
  <si>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</si>
  <si>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</si>
  <si>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</si>
  <si>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</si>
  <si>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</si>
  <si>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</si>
  <si>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</si>
  <si>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</si>
  <si>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</si>
  <si>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</si>
  <si>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</si>
  <si>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</si>
  <si>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</si>
  <si>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</si>
  <si>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</si>
  <si>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</si>
  <si>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</si>
  <si>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</si>
  <si>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</si>
  <si>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</si>
  <si>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</si>
  <si>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</si>
  <si>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</si>
  <si>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</si>
  <si>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</si>
  <si>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</si>
  <si>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</si>
  <si>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</si>
  <si>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</si>
  <si>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</si>
  <si>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</si>
  <si>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</si>
  <si>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</si>
  <si>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</si>
  <si>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</si>
  <si>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</si>
  <si>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</si>
  <si>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</si>
  <si>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</si>
  <si>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</si>
  <si>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</si>
  <si>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</si>
  <si>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</si>
  <si>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</si>
  <si>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</si>
  <si>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</si>
  <si>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</si>
  <si>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</si>
  <si>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</si>
  <si>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</si>
  <si>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</si>
  <si>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</si>
  <si>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</si>
  <si>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</si>
  <si>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</si>
  <si>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</si>
  <si>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</si>
  <si>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</si>
  <si>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</si>
  <si>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</si>
  <si>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</si>
  <si>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</si>
  <si>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</si>
  <si>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</si>
  <si>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</si>
  <si>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</si>
  <si>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</si>
  <si>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</si>
  <si>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</si>
  <si>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</si>
  <si>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</si>
  <si>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</si>
  <si>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</si>
  <si>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</si>
  <si>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</si>
  <si>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</si>
  <si>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</si>
  <si>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</si>
  <si>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</si>
  <si>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</si>
  <si>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</si>
  <si>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</si>
  <si>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</si>
  <si>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</si>
  <si>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</si>
  <si>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</si>
  <si>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</si>
  <si>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Erik Türkis-Renouf Metalle OHG</t>
  </si>
  <si>
    <t>HRA 20921</t>
  </si>
  <si>
    <t>Austr. 6, 55743 Idar-Oberstein</t>
  </si>
  <si>
    <t>Juliane Türkis-Renouf</t>
  </si>
  <si>
    <t>service@metall-spezialist.de</t>
  </si>
  <si>
    <t>0049-6781-219652</t>
  </si>
  <si>
    <t>Cu Sn / Verzinnung</t>
  </si>
  <si>
    <t>100%</t>
  </si>
  <si>
    <t>Bei Nutzung einer nicht CMRT/RMI Schmelzhütte weisen wir daraufhin und verlangen von dieser nicht beliefert zu werden</t>
  </si>
  <si>
    <t>Überprüfung der Schmelzhütten durch Afragen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</si>
</sst>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ervice@metall-spezialist.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ervice@metall-spezialist.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2023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BB04E6-1D0E-41F0-8DBA-BCD6A341490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4050997-72C2-41F2-8013-88D590CD82A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1301</v>
      </c>
    </row>
    <row r="10" spans="1:5" ht="45">
      <c r="A10" s="74"/>
      <c r="B10" s="63" t="str">
        <f ca="1">OFFSET(L!$C$1,MATCH("Definitions"&amp;ADDRESS(ROW(),COLUMN(),4),L!$A:$A,0)-1,SL,,)</f>
        <v>DRK</v>
      </c>
      <c r="C10" s="63" t="str">
        <f ca="1">OFFSET(L!$C$1,MATCH("Definitions"&amp;ADDRESS(ROW(),COLUMN(),4),L!$A:$A,0)-1,SL,,)</f>
        <v>Demokratische Republik Kongo</v>
      </c>
      <c r="D10" s="321"/>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1300</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70"/>
      <c r="G3" s="370"/>
      <c r="H3" s="370"/>
      <c r="I3" s="152"/>
      <c r="J3" s="138" t="s">
        <v>15760</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45473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484</v>
      </c>
      <c r="E27" s="327"/>
      <c r="F27" s="12"/>
      <c r="G27" s="328" t="s">
        <v>15861</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15862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484</v>
      </c>
      <c r="E79" s="327"/>
      <c r="F79" s="57"/>
      <c r="G79" s="328" t="s">
        <v>15863</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484</v>
      </c>
      <c r="E81" s="327"/>
      <c r="F81" s="57"/>
      <c r="G81" s="328" t="s">
        <v>15864</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E2E8BE3-F42D-4E3D-9276-0CEA87172C5F}"/>
    <hyperlink ref="D20" r:id="rId4" xr:uid="{F2E6EC42-8E7B-472A-BF0C-A192988F8D6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6" zoomScaleNormal="100" zoomScalePageLayoutView="55" workbookViewId="0">
      <selection activeCell="A40" sqref="A40:J4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0.100000000000001" customHeight="1">
      <c r="A5" s="262" t="s">
        <v>772</v>
      </c>
      <c r="B5" s="182" t="s">
        <v>1120</v>
      </c>
      <c r="C5" s="186" t="s">
        <v>13780</v>
      </c>
      <c r="D5" s="230"/>
      <c r="E5" s="182" t="s">
        <v>2413</v>
      </c>
      <c r="F5" s="182" t="s">
        <v>772</v>
      </c>
      <c r="G5" s="182" t="s">
        <v>13217</v>
      </c>
      <c r="H5" s="183">
        <v>0</v>
      </c>
      <c r="I5" s="184" t="s">
        <v>1755</v>
      </c>
      <c r="J5" s="184" t="s">
        <v>1755</v>
      </c>
      <c r="K5" s="224"/>
      <c r="L5" s="224"/>
      <c r="M5" s="224"/>
      <c r="N5" s="224"/>
      <c r="O5" s="224"/>
      <c r="P5" s="185"/>
      <c r="Q5" s="225"/>
      <c r="R5" s="182" t="str">
        <f ca="1">IF(ISERROR($V5),"",OFFSET('Smelter Look-up'!$C$4,$V5-4,0)&amp;"")</f>
        <v>Operaciones Metalurgicas S.A.</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499</v>
      </c>
      <c r="X5" s="227">
        <f t="shared" ref="X5" si="0">IF(AND(C5="Smelter not listed",OR(LEN(D5)=0,LEN(E5)=0)),1,0)</f>
        <v>0</v>
      </c>
      <c r="AB5" s="228" t="str">
        <f t="shared" ref="AB5" si="1">B5&amp;C5</f>
        <v>TinOperaciones Metalurgicas S.A.</v>
      </c>
    </row>
    <row r="6" spans="1:34" s="227" customFormat="1" ht="20.100000000000001" customHeight="1">
      <c r="A6" s="262" t="s">
        <v>776</v>
      </c>
      <c r="B6" s="182" t="s">
        <v>1120</v>
      </c>
      <c r="C6" s="186" t="s">
        <v>13778</v>
      </c>
      <c r="D6" s="230"/>
      <c r="E6" s="182" t="s">
        <v>1095</v>
      </c>
      <c r="F6" s="182" t="s">
        <v>776</v>
      </c>
      <c r="G6" s="182" t="s">
        <v>13217</v>
      </c>
      <c r="H6" s="183">
        <v>0</v>
      </c>
      <c r="I6" s="184" t="s">
        <v>1780</v>
      </c>
      <c r="J6" s="184" t="s">
        <v>12830</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533</v>
      </c>
      <c r="X6" s="227">
        <f t="shared" ref="X6:X37" si="3">IF(AND(C6="Smelter not listed",OR(LEN(D6)=0,LEN(E6)=0)),1,0)</f>
        <v>0</v>
      </c>
      <c r="AB6" s="228" t="str">
        <f t="shared" ref="AB6:AB37" si="4">B6&amp;C6</f>
        <v>TinPT Timah Tbk Mentok</v>
      </c>
    </row>
    <row r="7" spans="1:34" s="227" customFormat="1" ht="20.100000000000001" customHeight="1">
      <c r="A7" s="262" t="s">
        <v>767</v>
      </c>
      <c r="B7" s="182" t="s">
        <v>1120</v>
      </c>
      <c r="C7" s="186" t="s">
        <v>12408</v>
      </c>
      <c r="D7" s="230"/>
      <c r="E7" s="182" t="s">
        <v>1086</v>
      </c>
      <c r="F7" s="182" t="s">
        <v>767</v>
      </c>
      <c r="G7" s="182" t="s">
        <v>13217</v>
      </c>
      <c r="H7" s="183">
        <v>0</v>
      </c>
      <c r="I7" s="184" t="s">
        <v>1769</v>
      </c>
      <c r="J7" s="184" t="s">
        <v>1666</v>
      </c>
      <c r="K7" s="224"/>
      <c r="L7" s="224"/>
      <c r="M7" s="224"/>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IF(C7="",NA(),IF(OR(C7="Smelter not listed",C7="Smelter not yet identified"),MATCH($B7&amp;$D7,'Smelter Look-up'!$J:$J,0),MATCH($B7&amp;$C7,'Smelter Look-up'!$J:$J,0)))</f>
        <v>482</v>
      </c>
      <c r="X7" s="227">
        <f t="shared" si="3"/>
        <v>0</v>
      </c>
      <c r="AB7" s="228" t="str">
        <f t="shared" si="4"/>
        <v>TinMineracao Taboca S.A.</v>
      </c>
    </row>
    <row r="8" spans="1:34" s="227" customFormat="1" ht="20.100000000000001" customHeight="1">
      <c r="A8" s="262" t="s">
        <v>775</v>
      </c>
      <c r="B8" s="182" t="s">
        <v>1120</v>
      </c>
      <c r="C8" s="186" t="s">
        <v>2141</v>
      </c>
      <c r="D8" s="230"/>
      <c r="E8" s="182" t="s">
        <v>1095</v>
      </c>
      <c r="F8" s="182" t="s">
        <v>775</v>
      </c>
      <c r="G8" s="182" t="s">
        <v>13217</v>
      </c>
      <c r="H8" s="183">
        <v>0</v>
      </c>
      <c r="I8" s="184" t="s">
        <v>1753</v>
      </c>
      <c r="J8" s="184" t="s">
        <v>12830</v>
      </c>
      <c r="K8" s="224"/>
      <c r="L8" s="224"/>
      <c r="M8" s="224"/>
      <c r="N8" s="224"/>
      <c r="O8" s="224"/>
      <c r="P8" s="185"/>
      <c r="Q8" s="225"/>
      <c r="R8" s="182" t="str">
        <f ca="1">IF(ISERROR($V8),"",OFFSET('Smelter Look-up'!$C$4,$V8-4,0)&amp;"")</f>
        <v>PT Refined Bangka Tin</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526</v>
      </c>
      <c r="X8" s="227">
        <f t="shared" si="3"/>
        <v>0</v>
      </c>
      <c r="AB8" s="228" t="str">
        <f t="shared" si="4"/>
        <v>TinPT Refined Bangka Tin</v>
      </c>
    </row>
    <row r="9" spans="1:34" s="227" customFormat="1" ht="20.100000000000001" customHeight="1">
      <c r="A9" s="262" t="s">
        <v>1801</v>
      </c>
      <c r="B9" s="182" t="s">
        <v>1120</v>
      </c>
      <c r="C9" s="186" t="s">
        <v>15496</v>
      </c>
      <c r="D9" s="230"/>
      <c r="E9" s="182" t="s">
        <v>1085</v>
      </c>
      <c r="F9" s="182" t="s">
        <v>1801</v>
      </c>
      <c r="G9" s="182" t="s">
        <v>13217</v>
      </c>
      <c r="H9" s="183">
        <v>0</v>
      </c>
      <c r="I9" s="184" t="s">
        <v>1802</v>
      </c>
      <c r="J9" s="184" t="s">
        <v>3135</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405</v>
      </c>
      <c r="X9" s="227">
        <f t="shared" si="3"/>
        <v>0</v>
      </c>
      <c r="AB9" s="228" t="str">
        <f t="shared" si="4"/>
        <v>TinAurubis Beerse</v>
      </c>
    </row>
    <row r="10" spans="1:34" s="227" customFormat="1" ht="20.100000000000001" customHeight="1">
      <c r="A10" s="262" t="s">
        <v>15060</v>
      </c>
      <c r="B10" s="182" t="s">
        <v>1120</v>
      </c>
      <c r="C10" s="186" t="s">
        <v>15059</v>
      </c>
      <c r="D10" s="230"/>
      <c r="E10" s="182" t="s">
        <v>1092</v>
      </c>
      <c r="F10" s="182" t="s">
        <v>15060</v>
      </c>
      <c r="G10" s="182" t="s">
        <v>13217</v>
      </c>
      <c r="H10" s="183">
        <v>0</v>
      </c>
      <c r="I10" s="184" t="s">
        <v>3633</v>
      </c>
      <c r="J10" s="184" t="s">
        <v>3633</v>
      </c>
      <c r="K10" s="224"/>
      <c r="L10" s="224"/>
      <c r="M10" s="224"/>
      <c r="N10" s="224"/>
      <c r="O10" s="224"/>
      <c r="P10" s="185"/>
      <c r="Q10" s="225"/>
      <c r="R10" s="182" t="str">
        <f ca="1">IF(ISERROR($V10),"",OFFSET('Smelter Look-up'!$C$4,$V10-4,0)&amp;"")</f>
        <v>CRM Synergies</v>
      </c>
      <c r="S10" s="181" t="str">
        <f t="shared" ca="1" si="2"/>
        <v>ES</v>
      </c>
      <c r="T10" s="181" t="str">
        <f ca="1">IF(B10="","",IF(ISERROR(MATCH($J10,SorP!$B$1:$B$6226,0)),"",INDIRECT("'SorP'!$A$"&amp;MATCH($S10&amp;$J10,SorP!C:C,0))))</f>
        <v>ES-TO</v>
      </c>
      <c r="U10" s="201"/>
      <c r="V10" s="226">
        <f>IF(C10="",NA(),IF(OR(C10="Smelter not listed",C10="Smelter not yet identified"),MATCH($B10&amp;$D10,'Smelter Look-up'!$J:$J,0),MATCH($B10&amp;$C10,'Smelter Look-up'!$J:$J,0)))</f>
        <v>422</v>
      </c>
      <c r="X10" s="227">
        <f t="shared" si="3"/>
        <v>0</v>
      </c>
      <c r="AB10" s="228" t="str">
        <f t="shared" si="4"/>
        <v>TinCRM Synergies</v>
      </c>
    </row>
    <row r="11" spans="1:34" s="227" customFormat="1" ht="20.100000000000001" customHeight="1">
      <c r="A11" s="262" t="s">
        <v>14001</v>
      </c>
      <c r="B11" s="182" t="s">
        <v>1120</v>
      </c>
      <c r="C11" s="186" t="s">
        <v>12914</v>
      </c>
      <c r="D11" s="230"/>
      <c r="E11" s="182" t="s">
        <v>1095</v>
      </c>
      <c r="F11" s="182" t="s">
        <v>14001</v>
      </c>
      <c r="G11" s="182" t="s">
        <v>13217</v>
      </c>
      <c r="H11" s="183">
        <v>0</v>
      </c>
      <c r="I11" s="184" t="s">
        <v>15113</v>
      </c>
      <c r="J11" s="184" t="s">
        <v>12830</v>
      </c>
      <c r="K11" s="224"/>
      <c r="L11" s="224"/>
      <c r="M11" s="224"/>
      <c r="N11" s="224"/>
      <c r="O11" s="224"/>
      <c r="P11" s="185"/>
      <c r="Q11" s="225"/>
      <c r="R11" s="182" t="str">
        <f ca="1">IF(ISERROR($V11),"",OFFSET('Smelter Look-up'!$C$4,$V11-4,0)&amp;"")</f>
        <v>PT Bangka Serumpun</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509</v>
      </c>
      <c r="X11" s="227">
        <f t="shared" si="3"/>
        <v>0</v>
      </c>
      <c r="AB11" s="228" t="str">
        <f t="shared" si="4"/>
        <v>TinPT Bangka Serumpun</v>
      </c>
    </row>
    <row r="12" spans="1:34" s="227" customFormat="1" ht="20.100000000000001" customHeight="1">
      <c r="A12" s="262" t="s">
        <v>794</v>
      </c>
      <c r="B12" s="182" t="s">
        <v>1120</v>
      </c>
      <c r="C12" s="186" t="s">
        <v>13779</v>
      </c>
      <c r="D12" s="230"/>
      <c r="E12" s="182" t="s">
        <v>1095</v>
      </c>
      <c r="F12" s="182" t="s">
        <v>794</v>
      </c>
      <c r="G12" s="182" t="s">
        <v>13217</v>
      </c>
      <c r="H12" s="183">
        <v>0</v>
      </c>
      <c r="I12" s="184" t="s">
        <v>1778</v>
      </c>
      <c r="J12" s="184" t="s">
        <v>6047</v>
      </c>
      <c r="K12" s="224"/>
      <c r="L12" s="224"/>
      <c r="M12" s="224"/>
      <c r="N12" s="224"/>
      <c r="O12" s="224"/>
      <c r="P12" s="185"/>
      <c r="Q12" s="225"/>
      <c r="R12" s="182" t="str">
        <f ca="1">IF(ISERROR($V12),"",OFFSET('Smelter Look-up'!$C$4,$V12-4,0)&amp;"")</f>
        <v>PT Timah Tbk Kundur</v>
      </c>
      <c r="S12" s="181" t="str">
        <f t="shared" ca="1" si="2"/>
        <v>ID</v>
      </c>
      <c r="T12" s="181" t="str">
        <f ca="1">IF(B12="","",IF(ISERROR(MATCH($J12,SorP!$B$1:$B$6226,0)),"",INDIRECT("'SorP'!$A$"&amp;MATCH($S12&amp;$J12,SorP!C:C,0))))</f>
        <v>ID-RI</v>
      </c>
      <c r="U12" s="201"/>
      <c r="V12" s="226">
        <f>IF(C12="",NA(),IF(OR(C12="Smelter not listed",C12="Smelter not yet identified"),MATCH($B12&amp;$D12,'Smelter Look-up'!$J:$J,0),MATCH($B12&amp;$C12,'Smelter Look-up'!$J:$J,0)))</f>
        <v>532</v>
      </c>
      <c r="X12" s="227">
        <f t="shared" si="3"/>
        <v>0</v>
      </c>
      <c r="AB12" s="228" t="str">
        <f t="shared" si="4"/>
        <v>TinPT Timah Tbk Kundur</v>
      </c>
    </row>
    <row r="13" spans="1:34" s="227" customFormat="1" ht="20.100000000000001" customHeight="1">
      <c r="A13" s="262" t="s">
        <v>776</v>
      </c>
      <c r="B13" s="182" t="s">
        <v>1120</v>
      </c>
      <c r="C13" s="186" t="s">
        <v>13778</v>
      </c>
      <c r="D13" s="230"/>
      <c r="E13" s="182" t="s">
        <v>1095</v>
      </c>
      <c r="F13" s="182" t="s">
        <v>776</v>
      </c>
      <c r="G13" s="182" t="s">
        <v>13217</v>
      </c>
      <c r="H13" s="183">
        <v>0</v>
      </c>
      <c r="I13" s="184" t="s">
        <v>1780</v>
      </c>
      <c r="J13" s="184" t="s">
        <v>12830</v>
      </c>
      <c r="K13" s="224"/>
      <c r="L13" s="224"/>
      <c r="M13" s="224"/>
      <c r="N13" s="224"/>
      <c r="O13" s="224"/>
      <c r="P13" s="185"/>
      <c r="Q13" s="225"/>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533</v>
      </c>
      <c r="X13" s="227">
        <f t="shared" si="3"/>
        <v>0</v>
      </c>
      <c r="AB13" s="228" t="str">
        <f t="shared" si="4"/>
        <v>TinPT Timah Tbk Mentok</v>
      </c>
    </row>
    <row r="14" spans="1:34" s="227" customFormat="1" ht="20.100000000000001" customHeight="1">
      <c r="A14" s="262" t="s">
        <v>766</v>
      </c>
      <c r="B14" s="182" t="s">
        <v>1120</v>
      </c>
      <c r="C14" s="186" t="s">
        <v>811</v>
      </c>
      <c r="D14" s="230"/>
      <c r="E14" s="182" t="s">
        <v>1105</v>
      </c>
      <c r="F14" s="182" t="s">
        <v>766</v>
      </c>
      <c r="G14" s="182" t="s">
        <v>13217</v>
      </c>
      <c r="H14" s="183">
        <v>0</v>
      </c>
      <c r="I14" s="184" t="s">
        <v>1766</v>
      </c>
      <c r="J14" s="184" t="s">
        <v>8666</v>
      </c>
      <c r="K14" s="224"/>
      <c r="L14" s="224"/>
      <c r="M14" s="224"/>
      <c r="N14" s="224"/>
      <c r="O14" s="224"/>
      <c r="P14" s="185"/>
      <c r="Q14" s="225"/>
      <c r="R14" s="182" t="str">
        <f ca="1">IF(ISERROR($V14),"",OFFSET('Smelter Look-up'!$C$4,$V14-4,0)&amp;"")</f>
        <v>Malaysia Smelting Corporation (MSC)</v>
      </c>
      <c r="S14" s="181" t="str">
        <f t="shared" ca="1" si="2"/>
        <v>MY</v>
      </c>
      <c r="T14" s="181" t="str">
        <f ca="1">IF(B14="","",IF(ISERROR(MATCH($J14,SorP!$B$1:$B$6226,0)),"",INDIRECT("'SorP'!$A$"&amp;MATCH($S14&amp;$J14,SorP!C:C,0))))</f>
        <v>MY-07</v>
      </c>
      <c r="U14" s="201"/>
      <c r="V14" s="226">
        <f>IF(C14="",NA(),IF(OR(C14="Smelter not listed",C14="Smelter not yet identified"),MATCH($B14&amp;$D14,'Smelter Look-up'!$J:$J,0),MATCH($B14&amp;$C14,'Smelter Look-up'!$J:$J,0)))</f>
        <v>474</v>
      </c>
      <c r="X14" s="227">
        <f t="shared" si="3"/>
        <v>0</v>
      </c>
      <c r="AB14" s="228" t="str">
        <f t="shared" si="4"/>
        <v>TinMalaysia Smelting Corporation (MSC)</v>
      </c>
    </row>
    <row r="15" spans="1:34" s="227" customFormat="1" ht="20.100000000000001" customHeight="1">
      <c r="A15" s="262" t="s">
        <v>768</v>
      </c>
      <c r="B15" s="182" t="s">
        <v>1120</v>
      </c>
      <c r="C15" s="186" t="s">
        <v>1024</v>
      </c>
      <c r="D15" s="230"/>
      <c r="E15" s="182" t="s">
        <v>870</v>
      </c>
      <c r="F15" s="182" t="s">
        <v>768</v>
      </c>
      <c r="G15" s="182" t="s">
        <v>13217</v>
      </c>
      <c r="H15" s="183">
        <v>0</v>
      </c>
      <c r="I15" s="184" t="s">
        <v>1771</v>
      </c>
      <c r="J15" s="184" t="s">
        <v>9093</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IF(C15="",NA(),IF(OR(C15="Smelter not listed",C15="Smelter not yet identified"),MATCH($B15&amp;$D15,'Smelter Look-up'!$J:$J,0),MATCH($B15&amp;$C15,'Smelter Look-up'!$J:$J,0)))</f>
        <v>487</v>
      </c>
      <c r="X15" s="227">
        <f t="shared" si="3"/>
        <v>0</v>
      </c>
      <c r="AB15" s="228" t="str">
        <f t="shared" si="4"/>
        <v>TinMinsur</v>
      </c>
    </row>
    <row r="16" spans="1:34" s="227" customFormat="1" ht="20.100000000000001" customHeight="1">
      <c r="A16" s="262" t="s">
        <v>779</v>
      </c>
      <c r="B16" s="182" t="s">
        <v>1120</v>
      </c>
      <c r="C16" s="186" t="s">
        <v>1021</v>
      </c>
      <c r="D16" s="230"/>
      <c r="E16" s="182" t="s">
        <v>878</v>
      </c>
      <c r="F16" s="182" t="s">
        <v>779</v>
      </c>
      <c r="G16" s="182" t="s">
        <v>13217</v>
      </c>
      <c r="H16" s="183">
        <v>0</v>
      </c>
      <c r="I16" s="184" t="s">
        <v>1781</v>
      </c>
      <c r="J16" s="184" t="s">
        <v>1782</v>
      </c>
      <c r="K16" s="224"/>
      <c r="L16" s="224"/>
      <c r="M16" s="224"/>
      <c r="N16" s="224"/>
      <c r="O16" s="224"/>
      <c r="P16" s="185"/>
      <c r="Q16" s="225"/>
      <c r="R16" s="182" t="str">
        <f ca="1">IF(ISERROR($V16),"",OFFSET('Smelter Look-up'!$C$4,$V16-4,0)&amp;"")</f>
        <v>Thaisarco</v>
      </c>
      <c r="S16" s="181" t="str">
        <f t="shared" ca="1" si="2"/>
        <v>TH</v>
      </c>
      <c r="T16" s="181" t="str">
        <f ca="1">IF(B16="","",IF(ISERROR(MATCH($J16,SorP!$B$1:$B$6226,0)),"",INDIRECT("'SorP'!$A$"&amp;MATCH($S16&amp;$J16,SorP!C:C,0))))</f>
        <v>TH-83</v>
      </c>
      <c r="U16" s="201"/>
      <c r="V16" s="226">
        <f>IF(C16="",NA(),IF(OR(C16="Smelter not listed",C16="Smelter not yet identified"),MATCH($B16&amp;$D16,'Smelter Look-up'!$J:$J,0),MATCH($B16&amp;$C16,'Smelter Look-up'!$J:$J,0)))</f>
        <v>547</v>
      </c>
      <c r="X16" s="227">
        <f t="shared" si="3"/>
        <v>0</v>
      </c>
      <c r="AB16" s="228" t="str">
        <f t="shared" si="4"/>
        <v>TinThaisarco</v>
      </c>
    </row>
    <row r="17" spans="1:28" s="227" customFormat="1" ht="20.100000000000001" customHeight="1">
      <c r="A17" s="262" t="s">
        <v>774</v>
      </c>
      <c r="B17" s="182" t="s">
        <v>1120</v>
      </c>
      <c r="C17" s="186" t="s">
        <v>623</v>
      </c>
      <c r="D17" s="230"/>
      <c r="E17" s="182" t="s">
        <v>1095</v>
      </c>
      <c r="F17" s="182" t="s">
        <v>774</v>
      </c>
      <c r="G17" s="182" t="s">
        <v>13217</v>
      </c>
      <c r="H17" s="183">
        <v>0</v>
      </c>
      <c r="I17" s="184" t="s">
        <v>1753</v>
      </c>
      <c r="J17" s="184" t="s">
        <v>12830</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518</v>
      </c>
      <c r="X17" s="227">
        <f t="shared" si="3"/>
        <v>0</v>
      </c>
      <c r="AB17" s="228" t="str">
        <f t="shared" si="4"/>
        <v>TinPT Mitra Stania Prima</v>
      </c>
    </row>
    <row r="18" spans="1:28" s="227" customFormat="1" ht="20.100000000000001" customHeight="1">
      <c r="A18" s="181" t="s">
        <v>758</v>
      </c>
      <c r="B18" s="182" t="s">
        <v>1120</v>
      </c>
      <c r="C18" s="186" t="s">
        <v>47</v>
      </c>
      <c r="D18" s="230"/>
      <c r="E18" s="182" t="s">
        <v>2415</v>
      </c>
      <c r="F18" s="182" t="s">
        <v>758</v>
      </c>
      <c r="G18" s="182" t="s">
        <v>13217</v>
      </c>
      <c r="H18" s="183">
        <v>0</v>
      </c>
      <c r="I18" s="184" t="s">
        <v>1746</v>
      </c>
      <c r="J18" s="184" t="s">
        <v>1725</v>
      </c>
      <c r="K18" s="224"/>
      <c r="L18" s="224"/>
      <c r="M18" s="224"/>
      <c r="N18" s="224"/>
      <c r="O18" s="224"/>
      <c r="P18" s="185"/>
      <c r="Q18" s="225"/>
      <c r="R18" s="182" t="str">
        <f ca="1">IF(ISERROR($V18),"",OFFSET('Smelter Look-up'!$C$4,$V18-4,0)&amp;"")</f>
        <v>Alpha</v>
      </c>
      <c r="S18" s="181" t="str">
        <f t="shared" ca="1" si="2"/>
        <v>US</v>
      </c>
      <c r="T18" s="181" t="str">
        <f ca="1">IF(B18="","",IF(ISERROR(MATCH($J18,SorP!$B$1:$B$6226,0)),"",INDIRECT("'SorP'!$A$"&amp;MATCH($S18&amp;$J18,SorP!C:C,0))))</f>
        <v>US-PA</v>
      </c>
      <c r="U18" s="201"/>
      <c r="V18" s="226">
        <f>IF(C18="",NA(),IF(OR(C18="Smelter not listed",C18="Smelter not yet identified"),MATCH($B18&amp;$D18,'Smelter Look-up'!$J:$J,0),MATCH($B18&amp;$C18,'Smelter Look-up'!$J:$J,0)))</f>
        <v>400</v>
      </c>
      <c r="X18" s="227">
        <f t="shared" si="3"/>
        <v>0</v>
      </c>
      <c r="AB18" s="228" t="str">
        <f t="shared" si="4"/>
        <v>TinAlpha</v>
      </c>
    </row>
    <row r="19" spans="1:28" s="227" customFormat="1" ht="51">
      <c r="A19" s="181" t="s">
        <v>767</v>
      </c>
      <c r="B19" s="182" t="s">
        <v>1120</v>
      </c>
      <c r="C19" s="186" t="s">
        <v>12408</v>
      </c>
      <c r="D19" s="230"/>
      <c r="E19" s="182" t="s">
        <v>1086</v>
      </c>
      <c r="F19" s="182" t="s">
        <v>767</v>
      </c>
      <c r="G19" s="182" t="s">
        <v>13217</v>
      </c>
      <c r="H19" s="183">
        <v>0</v>
      </c>
      <c r="I19" s="184" t="s">
        <v>1769</v>
      </c>
      <c r="J19" s="184" t="s">
        <v>1666</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IF(C19="",NA(),IF(OR(C19="Smelter not listed",C19="Smelter not yet identified"),MATCH($B19&amp;$D19,'Smelter Look-up'!$J:$J,0),MATCH($B19&amp;$C19,'Smelter Look-up'!$J:$J,0)))</f>
        <v>482</v>
      </c>
      <c r="X19" s="227">
        <f t="shared" si="3"/>
        <v>0</v>
      </c>
      <c r="AB19" s="228" t="str">
        <f t="shared" si="4"/>
        <v>TinMineracao Taboca S.A.</v>
      </c>
    </row>
    <row r="20" spans="1:28" s="227" customFormat="1" ht="25.5">
      <c r="A20" s="181" t="s">
        <v>778</v>
      </c>
      <c r="B20" s="182" t="s">
        <v>1120</v>
      </c>
      <c r="C20" s="186" t="s">
        <v>777</v>
      </c>
      <c r="D20" s="230"/>
      <c r="E20" s="182" t="s">
        <v>2414</v>
      </c>
      <c r="F20" s="182" t="s">
        <v>778</v>
      </c>
      <c r="G20" s="182" t="s">
        <v>13217</v>
      </c>
      <c r="H20" s="183">
        <v>0</v>
      </c>
      <c r="I20" s="184" t="s">
        <v>13804</v>
      </c>
      <c r="J20" s="184" t="s">
        <v>1691</v>
      </c>
      <c r="K20" s="224"/>
      <c r="L20" s="224"/>
      <c r="M20" s="224"/>
      <c r="N20" s="224"/>
      <c r="O20" s="224"/>
      <c r="P20" s="185"/>
      <c r="Q20" s="225"/>
      <c r="R20" s="182" t="str">
        <f ca="1">IF(ISERROR($V20),"",OFFSET('Smelter Look-up'!$C$4,$V20-4,0)&amp;"")</f>
        <v>Rui Da Hung</v>
      </c>
      <c r="S20" s="181" t="str">
        <f t="shared" ca="1" si="2"/>
        <v>TW</v>
      </c>
      <c r="T20" s="181" t="str">
        <f ca="1">IF(B20="","",IF(ISERROR(MATCH($J20,SorP!$B$1:$B$6226,0)),"",INDIRECT("'SorP'!$A$"&amp;MATCH($S20&amp;$J20,SorP!C:C,0))))</f>
        <v>TW-TAO</v>
      </c>
      <c r="U20" s="201"/>
      <c r="V20" s="226">
        <f>IF(C20="",NA(),IF(OR(C20="Smelter not listed",C20="Smelter not yet identified"),MATCH($B20&amp;$D20,'Smelter Look-up'!$J:$J,0),MATCH($B20&amp;$C20,'Smelter Look-up'!$J:$J,0)))</f>
        <v>541</v>
      </c>
      <c r="X20" s="227">
        <f t="shared" si="3"/>
        <v>0</v>
      </c>
      <c r="AB20" s="228" t="str">
        <f t="shared" si="4"/>
        <v>TinRui Da Hung</v>
      </c>
    </row>
    <row r="21" spans="1:28" s="227" customFormat="1" ht="76.5">
      <c r="A21" s="181" t="s">
        <v>769</v>
      </c>
      <c r="B21" s="182" t="s">
        <v>1120</v>
      </c>
      <c r="C21" s="186" t="s">
        <v>1153</v>
      </c>
      <c r="D21" s="230"/>
      <c r="E21" s="182" t="s">
        <v>1098</v>
      </c>
      <c r="F21" s="182" t="s">
        <v>769</v>
      </c>
      <c r="G21" s="182" t="s">
        <v>13217</v>
      </c>
      <c r="H21" s="183">
        <v>0</v>
      </c>
      <c r="I21" s="184" t="s">
        <v>15828</v>
      </c>
      <c r="J21" s="184" t="s">
        <v>1544</v>
      </c>
      <c r="K21" s="224"/>
      <c r="L21" s="224"/>
      <c r="M21" s="224"/>
      <c r="N21" s="224"/>
      <c r="O21" s="224"/>
      <c r="P21" s="185"/>
      <c r="Q21" s="225"/>
      <c r="R21" s="182" t="str">
        <f ca="1">IF(ISERROR($V21),"",OFFSET('Smelter Look-up'!$C$4,$V21-4,0)&amp;"")</f>
        <v>Mitsubishi Materials Corporation</v>
      </c>
      <c r="S21" s="181" t="str">
        <f t="shared" ca="1" si="2"/>
        <v>JP</v>
      </c>
      <c r="T21" s="181" t="str">
        <f ca="1">IF(B21="","",IF(ISERROR(MATCH($J21,SorP!$B$1:$B$6226,0)),"",INDIRECT("'SorP'!$A$"&amp;MATCH($S21&amp;$J21,SorP!C:C,0))))</f>
        <v>JP-28</v>
      </c>
      <c r="U21" s="201"/>
      <c r="V21" s="226">
        <f>IF(C21="",NA(),IF(OR(C21="Smelter not listed",C21="Smelter not yet identified"),MATCH($B21&amp;$D21,'Smelter Look-up'!$J:$J,0),MATCH($B21&amp;$C21,'Smelter Look-up'!$J:$J,0)))</f>
        <v>488</v>
      </c>
      <c r="X21" s="227">
        <f t="shared" si="3"/>
        <v>0</v>
      </c>
      <c r="AB21" s="228" t="str">
        <f t="shared" si="4"/>
        <v>TinMitsubishi Materials Corporation</v>
      </c>
    </row>
    <row r="22" spans="1:28" s="227" customFormat="1" ht="51">
      <c r="A22" s="181" t="s">
        <v>15078</v>
      </c>
      <c r="B22" s="182" t="s">
        <v>1120</v>
      </c>
      <c r="C22" s="186" t="s">
        <v>15077</v>
      </c>
      <c r="D22" s="230"/>
      <c r="E22" s="182" t="s">
        <v>1095</v>
      </c>
      <c r="F22" s="182" t="s">
        <v>15078</v>
      </c>
      <c r="G22" s="182" t="s">
        <v>13217</v>
      </c>
      <c r="H22" s="183">
        <v>0</v>
      </c>
      <c r="I22" s="184" t="s">
        <v>15114</v>
      </c>
      <c r="J22" s="184" t="s">
        <v>12830</v>
      </c>
      <c r="K22" s="224"/>
      <c r="L22" s="224"/>
      <c r="M22" s="224"/>
      <c r="N22" s="224"/>
      <c r="O22" s="224"/>
      <c r="P22" s="185"/>
      <c r="Q22" s="225"/>
      <c r="R22" s="182" t="str">
        <f ca="1">IF(ISERROR($V22),"",OFFSET('Smelter Look-up'!$C$4,$V22-4,0)&amp;"")</f>
        <v>PT Menara Cipta Mulia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516</v>
      </c>
      <c r="X22" s="227">
        <f t="shared" si="3"/>
        <v>0</v>
      </c>
      <c r="AB22" s="228" t="str">
        <f t="shared" si="4"/>
        <v>TinPT Menara Cipta Mulia</v>
      </c>
    </row>
    <row r="23" spans="1:28" s="227" customFormat="1" ht="25.5">
      <c r="A23" s="181" t="s">
        <v>761</v>
      </c>
      <c r="B23" s="182" t="s">
        <v>1120</v>
      </c>
      <c r="C23" s="186" t="s">
        <v>805</v>
      </c>
      <c r="D23" s="230"/>
      <c r="E23" s="182" t="s">
        <v>872</v>
      </c>
      <c r="F23" s="182" t="s">
        <v>761</v>
      </c>
      <c r="G23" s="182" t="s">
        <v>13217</v>
      </c>
      <c r="H23" s="183">
        <v>0</v>
      </c>
      <c r="I23" s="184" t="s">
        <v>1757</v>
      </c>
      <c r="J23" s="184" t="s">
        <v>9479</v>
      </c>
      <c r="K23" s="224"/>
      <c r="L23" s="224"/>
      <c r="M23" s="224"/>
      <c r="N23" s="224"/>
      <c r="O23" s="224"/>
      <c r="P23" s="185"/>
      <c r="Q23" s="225"/>
      <c r="R23" s="182" t="str">
        <f ca="1">IF(ISERROR($V23),"",OFFSET('Smelter Look-up'!$C$4,$V23-4,0)&amp;"")</f>
        <v>Fenix Metals</v>
      </c>
      <c r="S23" s="181" t="str">
        <f t="shared" ca="1" si="2"/>
        <v>PL</v>
      </c>
      <c r="T23" s="181" t="str">
        <f ca="1">IF(B23="","",IF(ISERROR(MATCH($J23,SorP!$B$1:$B$6226,0)),"",INDIRECT("'SorP'!$A$"&amp;MATCH($S23&amp;$J23,SorP!C:C,0))))</f>
        <v>PL-18</v>
      </c>
      <c r="U23" s="201"/>
      <c r="V23" s="226">
        <f>IF(C23="",NA(),IF(OR(C23="Smelter not listed",C23="Smelter not yet identified"),MATCH($B23&amp;$D23,'Smelter Look-up'!$J:$J,0),MATCH($B23&amp;$C23,'Smelter Look-up'!$J:$J,0)))</f>
        <v>442</v>
      </c>
      <c r="X23" s="227">
        <f t="shared" si="3"/>
        <v>0</v>
      </c>
      <c r="AB23" s="228" t="str">
        <f t="shared" si="4"/>
        <v>TinFenix Metals</v>
      </c>
    </row>
    <row r="24" spans="1:28" s="227" customFormat="1" ht="63.75">
      <c r="A24" s="181" t="s">
        <v>773</v>
      </c>
      <c r="B24" s="182" t="s">
        <v>1120</v>
      </c>
      <c r="C24" s="186" t="s">
        <v>834</v>
      </c>
      <c r="D24" s="230"/>
      <c r="E24" s="182" t="s">
        <v>1095</v>
      </c>
      <c r="F24" s="182" t="s">
        <v>773</v>
      </c>
      <c r="G24" s="182" t="s">
        <v>13217</v>
      </c>
      <c r="H24" s="183">
        <v>0</v>
      </c>
      <c r="I24" s="184" t="s">
        <v>1753</v>
      </c>
      <c r="J24" s="184" t="s">
        <v>12830</v>
      </c>
      <c r="K24" s="224"/>
      <c r="L24" s="224"/>
      <c r="M24" s="224"/>
      <c r="N24" s="224"/>
      <c r="O24" s="224"/>
      <c r="P24" s="185"/>
      <c r="Q24" s="225"/>
      <c r="R24" s="182" t="str">
        <f ca="1">IF(ISERROR($V24),"",OFFSET('Smelter Look-up'!$C$4,$V24-4,0)&amp;"")</f>
        <v>PT Artha Cipta Langgeng</v>
      </c>
      <c r="S24" s="181" t="str">
        <f t="shared" ca="1" si="2"/>
        <v>ID</v>
      </c>
      <c r="T24" s="181" t="str">
        <f ca="1">IF(B24="","",IF(ISERROR(MATCH($J24,SorP!$B$1:$B$6226,0)),"",INDIRECT("'SorP'!$A$"&amp;MATCH($S24&amp;$J24,SorP!C:C,0))))</f>
        <v>ID-BB</v>
      </c>
      <c r="U24" s="201"/>
      <c r="V24" s="226">
        <f>IF(C24="",NA(),IF(OR(C24="Smelter not listed",C24="Smelter not yet identified"),MATCH($B24&amp;$D24,'Smelter Look-up'!$J:$J,0),MATCH($B24&amp;$C24,'Smelter Look-up'!$J:$J,0)))</f>
        <v>504</v>
      </c>
      <c r="X24" s="227">
        <f t="shared" si="3"/>
        <v>0</v>
      </c>
      <c r="AB24" s="228" t="str">
        <f t="shared" si="4"/>
        <v>TinPT Artha Cipta Langgeng</v>
      </c>
    </row>
    <row r="25" spans="1:28" s="227" customFormat="1" ht="63.75">
      <c r="A25" s="181" t="s">
        <v>15076</v>
      </c>
      <c r="B25" s="182" t="s">
        <v>1120</v>
      </c>
      <c r="C25" s="186" t="s">
        <v>15075</v>
      </c>
      <c r="D25" s="230"/>
      <c r="E25" s="182" t="s">
        <v>1095</v>
      </c>
      <c r="F25" s="182" t="s">
        <v>15076</v>
      </c>
      <c r="G25" s="182" t="s">
        <v>13217</v>
      </c>
      <c r="H25" s="183">
        <v>0</v>
      </c>
      <c r="I25" s="184" t="s">
        <v>15112</v>
      </c>
      <c r="J25" s="184" t="s">
        <v>12830</v>
      </c>
      <c r="K25" s="224"/>
      <c r="L25" s="224"/>
      <c r="M25" s="224"/>
      <c r="N25" s="224"/>
      <c r="O25" s="224"/>
      <c r="P25" s="185"/>
      <c r="Q25" s="225"/>
      <c r="R25" s="182" t="str">
        <f ca="1">IF(ISERROR($V25),"",OFFSET('Smelter Look-up'!$C$4,$V25-4,0)&amp;"")</f>
        <v>PT Babel Surya Alam Lestari</v>
      </c>
      <c r="S25" s="181" t="str">
        <f t="shared" ca="1" si="2"/>
        <v>ID</v>
      </c>
      <c r="T25" s="181" t="str">
        <f ca="1">IF(B25="","",IF(ISERROR(MATCH($J25,SorP!$B$1:$B$6226,0)),"",INDIRECT("'SorP'!$A$"&amp;MATCH($S25&amp;$J25,SorP!C:C,0))))</f>
        <v>ID-BB</v>
      </c>
      <c r="U25" s="201"/>
      <c r="V25" s="226">
        <f>IF(C25="",NA(),IF(OR(C25="Smelter not listed",C25="Smelter not yet identified"),MATCH($B25&amp;$D25,'Smelter Look-up'!$J:$J,0),MATCH($B25&amp;$C25,'Smelter Look-up'!$J:$J,0)))</f>
        <v>507</v>
      </c>
      <c r="X25" s="227">
        <f t="shared" si="3"/>
        <v>0</v>
      </c>
      <c r="AB25" s="228" t="str">
        <f t="shared" si="4"/>
        <v>TinPT Babel Surya Alam Lestari</v>
      </c>
    </row>
    <row r="26" spans="1:28" s="227" customFormat="1" ht="51">
      <c r="A26" s="181" t="s">
        <v>15080</v>
      </c>
      <c r="B26" s="182" t="s">
        <v>1120</v>
      </c>
      <c r="C26" s="186" t="s">
        <v>15079</v>
      </c>
      <c r="D26" s="230"/>
      <c r="E26" s="182" t="s">
        <v>1095</v>
      </c>
      <c r="F26" s="182" t="s">
        <v>15080</v>
      </c>
      <c r="G26" s="182" t="s">
        <v>13217</v>
      </c>
      <c r="H26" s="183">
        <v>0</v>
      </c>
      <c r="I26" s="184" t="s">
        <v>15109</v>
      </c>
      <c r="J26" s="184" t="s">
        <v>12830</v>
      </c>
      <c r="K26" s="224"/>
      <c r="L26" s="224"/>
      <c r="M26" s="224"/>
      <c r="N26" s="224"/>
      <c r="O26" s="224"/>
      <c r="P26" s="185"/>
      <c r="Q26" s="225"/>
      <c r="R26" s="182" t="str">
        <f ca="1">IF(ISERROR($V26),"",OFFSET('Smelter Look-up'!$C$4,$V26-4,0)&amp;"")</f>
        <v>PT Prima Timah Utama</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522</v>
      </c>
      <c r="X26" s="227">
        <f t="shared" si="3"/>
        <v>0</v>
      </c>
      <c r="AB26" s="228" t="str">
        <f t="shared" si="4"/>
        <v>TinPT Prima Timah Utama</v>
      </c>
    </row>
    <row r="27" spans="1:28" s="227" customFormat="1" ht="63.75">
      <c r="A27" s="181" t="s">
        <v>15457</v>
      </c>
      <c r="B27" s="182" t="s">
        <v>1120</v>
      </c>
      <c r="C27" s="186" t="s">
        <v>15456</v>
      </c>
      <c r="D27" s="230"/>
      <c r="E27" s="182" t="s">
        <v>1095</v>
      </c>
      <c r="F27" s="182" t="s">
        <v>15457</v>
      </c>
      <c r="G27" s="182" t="s">
        <v>13217</v>
      </c>
      <c r="H27" s="183">
        <v>0</v>
      </c>
      <c r="I27" s="184" t="s">
        <v>15109</v>
      </c>
      <c r="J27" s="184" t="s">
        <v>12830</v>
      </c>
      <c r="K27" s="224"/>
      <c r="L27" s="224"/>
      <c r="M27" s="224"/>
      <c r="N27" s="224"/>
      <c r="O27" s="224"/>
      <c r="P27" s="185"/>
      <c r="Q27" s="225"/>
      <c r="R27" s="182" t="str">
        <f ca="1">IF(ISERROR($V27),"",OFFSET('Smelter Look-up'!$C$4,$V27-4,0)&amp;"")</f>
        <v>PT Sariwiguna Binasentosa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527</v>
      </c>
      <c r="X27" s="227">
        <f t="shared" si="3"/>
        <v>0</v>
      </c>
      <c r="AB27" s="228" t="str">
        <f t="shared" si="4"/>
        <v>TinPT Sariwiguna Binasentosa</v>
      </c>
    </row>
    <row r="28" spans="1:28" s="227" customFormat="1" ht="51">
      <c r="A28" s="181" t="s">
        <v>15084</v>
      </c>
      <c r="B28" s="182" t="s">
        <v>1120</v>
      </c>
      <c r="C28" s="186" t="s">
        <v>15083</v>
      </c>
      <c r="D28" s="230"/>
      <c r="E28" s="182" t="s">
        <v>1095</v>
      </c>
      <c r="F28" s="182" t="s">
        <v>15084</v>
      </c>
      <c r="G28" s="182" t="s">
        <v>13217</v>
      </c>
      <c r="H28" s="183">
        <v>0</v>
      </c>
      <c r="I28" s="184" t="s">
        <v>15109</v>
      </c>
      <c r="J28" s="184" t="s">
        <v>12830</v>
      </c>
      <c r="K28" s="224"/>
      <c r="L28" s="224"/>
      <c r="M28" s="224"/>
      <c r="N28" s="224"/>
      <c r="O28" s="224"/>
      <c r="P28" s="185"/>
      <c r="Q28" s="225"/>
      <c r="R28" s="182" t="str">
        <f ca="1">IF(ISERROR($V28),"",OFFSET('Smelter Look-up'!$C$4,$V28-4,0)&amp;"")</f>
        <v>PT Stanindo Inti Perkasa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528</v>
      </c>
      <c r="X28" s="227">
        <f t="shared" si="3"/>
        <v>0</v>
      </c>
      <c r="AB28" s="228" t="str">
        <f t="shared" si="4"/>
        <v>TinPT Stanindo Inti Perkasa</v>
      </c>
    </row>
    <row r="29" spans="1:28" s="227" customFormat="1" ht="63.75">
      <c r="A29" s="181" t="s">
        <v>1392</v>
      </c>
      <c r="B29" s="182" t="s">
        <v>1120</v>
      </c>
      <c r="C29" s="186" t="s">
        <v>1391</v>
      </c>
      <c r="D29" s="230"/>
      <c r="E29" s="182" t="s">
        <v>1095</v>
      </c>
      <c r="F29" s="182" t="s">
        <v>1392</v>
      </c>
      <c r="G29" s="182" t="s">
        <v>13217</v>
      </c>
      <c r="H29" s="183">
        <v>0</v>
      </c>
      <c r="I29" s="184" t="s">
        <v>1753</v>
      </c>
      <c r="J29" s="184" t="s">
        <v>12830</v>
      </c>
      <c r="K29" s="224"/>
      <c r="L29" s="224"/>
      <c r="M29" s="224"/>
      <c r="N29" s="224"/>
      <c r="O29" s="224"/>
      <c r="P29" s="185"/>
      <c r="Q29" s="225"/>
      <c r="R29" s="182" t="str">
        <f ca="1">IF(ISERROR($V29),"",OFFSET('Smelter Look-up'!$C$4,$V29-4,0)&amp;"")</f>
        <v>PT ATD Makmur Mandiri Jaya</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505</v>
      </c>
      <c r="X29" s="227">
        <f t="shared" si="3"/>
        <v>0</v>
      </c>
      <c r="AB29" s="228" t="str">
        <f t="shared" si="4"/>
        <v>TinPT ATD Makmur Mandiri Jaya</v>
      </c>
    </row>
    <row r="30" spans="1:28" s="227" customFormat="1" ht="38.25">
      <c r="A30" s="181" t="s">
        <v>1801</v>
      </c>
      <c r="B30" s="182" t="s">
        <v>1120</v>
      </c>
      <c r="C30" s="186" t="s">
        <v>15496</v>
      </c>
      <c r="D30" s="230"/>
      <c r="E30" s="182" t="s">
        <v>1085</v>
      </c>
      <c r="F30" s="182" t="s">
        <v>1801</v>
      </c>
      <c r="G30" s="182" t="s">
        <v>13217</v>
      </c>
      <c r="H30" s="183">
        <v>0</v>
      </c>
      <c r="I30" s="184" t="s">
        <v>1802</v>
      </c>
      <c r="J30" s="184" t="s">
        <v>3135</v>
      </c>
      <c r="K30" s="224"/>
      <c r="L30" s="224"/>
      <c r="M30" s="224"/>
      <c r="N30" s="224"/>
      <c r="O30" s="224"/>
      <c r="P30" s="185"/>
      <c r="Q30" s="225"/>
      <c r="R30" s="182" t="str">
        <f ca="1">IF(ISERROR($V30),"",OFFSET('Smelter Look-up'!$C$4,$V30-4,0)&amp;"")</f>
        <v>Aurubis Beerse</v>
      </c>
      <c r="S30" s="181" t="str">
        <f t="shared" ca="1" si="2"/>
        <v>BE</v>
      </c>
      <c r="T30" s="181" t="str">
        <f ca="1">IF(B30="","",IF(ISERROR(MATCH($J30,SorP!$B$1:$B$6226,0)),"",INDIRECT("'SorP'!$A$"&amp;MATCH($S30&amp;$J30,SorP!C:C,0))))</f>
        <v>BE-VAN</v>
      </c>
      <c r="U30" s="201"/>
      <c r="V30" s="226">
        <f>IF(C30="",NA(),IF(OR(C30="Smelter not listed",C30="Smelter not yet identified"),MATCH($B30&amp;$D30,'Smelter Look-up'!$J:$J,0),MATCH($B30&amp;$C30,'Smelter Look-up'!$J:$J,0)))</f>
        <v>405</v>
      </c>
      <c r="X30" s="227">
        <f t="shared" si="3"/>
        <v>0</v>
      </c>
      <c r="AB30" s="228" t="str">
        <f t="shared" si="4"/>
        <v>TinAurubis Beerse</v>
      </c>
    </row>
    <row r="31" spans="1:28" s="227" customFormat="1" ht="63.75">
      <c r="A31" s="181" t="s">
        <v>15458</v>
      </c>
      <c r="B31" s="182" t="s">
        <v>1120</v>
      </c>
      <c r="C31" s="186" t="s">
        <v>15820</v>
      </c>
      <c r="D31" s="230"/>
      <c r="E31" s="182" t="s">
        <v>1095</v>
      </c>
      <c r="F31" s="182" t="s">
        <v>15458</v>
      </c>
      <c r="G31" s="182" t="s">
        <v>13217</v>
      </c>
      <c r="H31" s="183">
        <v>0</v>
      </c>
      <c r="I31" s="184" t="s">
        <v>15513</v>
      </c>
      <c r="J31" s="184" t="s">
        <v>12830</v>
      </c>
      <c r="K31" s="224"/>
      <c r="L31" s="224"/>
      <c r="M31" s="224"/>
      <c r="N31" s="224"/>
      <c r="O31" s="224"/>
      <c r="P31" s="185"/>
      <c r="Q31" s="225"/>
      <c r="R31" s="182" t="str">
        <f ca="1">IF(ISERROR($V31),"",OFFSET('Smelter Look-up'!$C$4,$V31-4,0)&amp;"")</f>
        <v>PT Sukses Inti Makmur (SIM)</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529</v>
      </c>
      <c r="X31" s="227">
        <f t="shared" si="3"/>
        <v>0</v>
      </c>
      <c r="AB31" s="228" t="str">
        <f t="shared" si="4"/>
        <v>TinPT Sukses Inti Makmur (SIM)</v>
      </c>
    </row>
    <row r="32" spans="1:28" s="227" customFormat="1" ht="51">
      <c r="A32" s="181" t="s">
        <v>15078</v>
      </c>
      <c r="B32" s="182" t="s">
        <v>1120</v>
      </c>
      <c r="C32" s="186" t="s">
        <v>15077</v>
      </c>
      <c r="D32" s="230"/>
      <c r="E32" s="182" t="s">
        <v>1095</v>
      </c>
      <c r="F32" s="182" t="s">
        <v>15078</v>
      </c>
      <c r="G32" s="182" t="s">
        <v>13217</v>
      </c>
      <c r="H32" s="183">
        <v>0</v>
      </c>
      <c r="I32" s="184" t="s">
        <v>15114</v>
      </c>
      <c r="J32" s="184" t="s">
        <v>12830</v>
      </c>
      <c r="K32" s="224"/>
      <c r="L32" s="224"/>
      <c r="M32" s="224"/>
      <c r="N32" s="224"/>
      <c r="O32" s="224"/>
      <c r="P32" s="185"/>
      <c r="Q32" s="225"/>
      <c r="R32" s="182" t="str">
        <f ca="1">IF(ISERROR($V32),"",OFFSET('Smelter Look-up'!$C$4,$V32-4,0)&amp;"")</f>
        <v>PT Menara Cipta Mulia</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516</v>
      </c>
      <c r="X32" s="227">
        <f t="shared" si="3"/>
        <v>0</v>
      </c>
      <c r="AB32" s="228" t="str">
        <f t="shared" si="4"/>
        <v>TinPT Menara Cipta Mulia</v>
      </c>
    </row>
    <row r="33" spans="1:28" s="227" customFormat="1" ht="51">
      <c r="A33" s="181" t="s">
        <v>15082</v>
      </c>
      <c r="B33" s="182" t="s">
        <v>1120</v>
      </c>
      <c r="C33" s="186" t="s">
        <v>15081</v>
      </c>
      <c r="D33" s="230"/>
      <c r="E33" s="182" t="s">
        <v>1095</v>
      </c>
      <c r="F33" s="182" t="s">
        <v>15082</v>
      </c>
      <c r="G33" s="182" t="s">
        <v>13217</v>
      </c>
      <c r="H33" s="183">
        <v>0</v>
      </c>
      <c r="I33" s="184" t="s">
        <v>15115</v>
      </c>
      <c r="J33" s="184" t="s">
        <v>12830</v>
      </c>
      <c r="K33" s="224"/>
      <c r="L33" s="224"/>
      <c r="M33" s="224"/>
      <c r="N33" s="224"/>
      <c r="O33" s="224"/>
      <c r="P33" s="185"/>
      <c r="Q33" s="225"/>
      <c r="R33" s="182" t="str">
        <f ca="1">IF(ISERROR($V33),"",OFFSET('Smelter Look-up'!$C$4,$V33-4,0)&amp;"")</f>
        <v>PT Rajawali Rimba Perkasa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524</v>
      </c>
      <c r="X33" s="227">
        <f t="shared" si="3"/>
        <v>0</v>
      </c>
      <c r="AB33" s="228" t="str">
        <f t="shared" si="4"/>
        <v>TinPT Rajawali Rimba Perkasa</v>
      </c>
    </row>
    <row r="34" spans="1:28" s="227" customFormat="1" ht="38.25">
      <c r="A34" s="181" t="s">
        <v>13840</v>
      </c>
      <c r="B34" s="182" t="s">
        <v>1120</v>
      </c>
      <c r="C34" s="186" t="s">
        <v>13826</v>
      </c>
      <c r="D34" s="230"/>
      <c r="E34" s="182" t="s">
        <v>13082</v>
      </c>
      <c r="F34" s="182" t="s">
        <v>13840</v>
      </c>
      <c r="G34" s="182" t="s">
        <v>13217</v>
      </c>
      <c r="H34" s="183">
        <v>0</v>
      </c>
      <c r="I34" s="184" t="s">
        <v>13851</v>
      </c>
      <c r="J34" s="184" t="s">
        <v>10043</v>
      </c>
      <c r="K34" s="224"/>
      <c r="L34" s="224"/>
      <c r="M34" s="224"/>
      <c r="N34" s="224"/>
      <c r="O34" s="224"/>
      <c r="P34" s="185"/>
      <c r="Q34" s="225"/>
      <c r="R34" s="182" t="str">
        <f ca="1">IF(ISERROR($V34),"",OFFSET('Smelter Look-up'!$C$4,$V34-4,0)&amp;"")</f>
        <v>Luna Smelter, Ltd.</v>
      </c>
      <c r="S34" s="181" t="str">
        <f t="shared" ca="1" si="2"/>
        <v>RW</v>
      </c>
      <c r="T34" s="181" t="str">
        <f ca="1">IF(B34="","",IF(ISERROR(MATCH($J34,SorP!$B$1:$B$6226,0)),"",INDIRECT("'SorP'!$A$"&amp;MATCH($S34&amp;$J34,SorP!C:C,0))))</f>
        <v>RW-01</v>
      </c>
      <c r="U34" s="201"/>
      <c r="V34" s="226">
        <f>IF(C34="",NA(),IF(OR(C34="Smelter not listed",C34="Smelter not yet identified"),MATCH($B34&amp;$D34,'Smelter Look-up'!$J:$J,0),MATCH($B34&amp;$C34,'Smelter Look-up'!$J:$J,0)))</f>
        <v>471</v>
      </c>
      <c r="X34" s="227">
        <f t="shared" si="3"/>
        <v>0</v>
      </c>
      <c r="AB34" s="228" t="str">
        <f t="shared" si="4"/>
        <v>TinLuna Smelter, Ltd.</v>
      </c>
    </row>
    <row r="35" spans="1:28" s="227" customFormat="1" ht="63.75">
      <c r="A35" s="181" t="s">
        <v>13841</v>
      </c>
      <c r="B35" s="182" t="s">
        <v>1120</v>
      </c>
      <c r="C35" s="186" t="s">
        <v>13827</v>
      </c>
      <c r="D35" s="230"/>
      <c r="E35" s="182" t="s">
        <v>1095</v>
      </c>
      <c r="F35" s="182" t="s">
        <v>13841</v>
      </c>
      <c r="G35" s="182" t="s">
        <v>13217</v>
      </c>
      <c r="H35" s="183">
        <v>0</v>
      </c>
      <c r="I35" s="184" t="s">
        <v>15113</v>
      </c>
      <c r="J35" s="184" t="s">
        <v>12830</v>
      </c>
      <c r="K35" s="224"/>
      <c r="L35" s="224"/>
      <c r="M35" s="224"/>
      <c r="N35" s="224"/>
      <c r="O35" s="224"/>
      <c r="P35" s="185"/>
      <c r="Q35" s="225"/>
      <c r="R35" s="182" t="str">
        <f ca="1">IF(ISERROR($V35),"",OFFSET('Smelter Look-up'!$C$4,$V35-4,0)&amp;"")</f>
        <v>PT Mitra Sukses Globalindo</v>
      </c>
      <c r="S35" s="181" t="str">
        <f t="shared" ca="1" si="2"/>
        <v>ID</v>
      </c>
      <c r="T35" s="181" t="str">
        <f ca="1">IF(B35="","",IF(ISERROR(MATCH($J35,SorP!$B$1:$B$6226,0)),"",INDIRECT("'SorP'!$A$"&amp;MATCH($S35&amp;$J35,SorP!C:C,0))))</f>
        <v>ID-BB</v>
      </c>
      <c r="U35" s="201"/>
      <c r="V35" s="226">
        <f>IF(C35="",NA(),IF(OR(C35="Smelter not listed",C35="Smelter not yet identified"),MATCH($B35&amp;$D35,'Smelter Look-up'!$J:$J,0),MATCH($B35&amp;$C35,'Smelter Look-up'!$J:$J,0)))</f>
        <v>519</v>
      </c>
      <c r="X35" s="227">
        <f t="shared" si="3"/>
        <v>0</v>
      </c>
      <c r="AB35" s="228" t="str">
        <f t="shared" si="4"/>
        <v>TinPT Mitra Sukses Globalindo</v>
      </c>
    </row>
    <row r="36" spans="1:28" s="227" customFormat="1" ht="38.25">
      <c r="A36" s="181" t="s">
        <v>15060</v>
      </c>
      <c r="B36" s="182" t="s">
        <v>1120</v>
      </c>
      <c r="C36" s="186" t="s">
        <v>15059</v>
      </c>
      <c r="D36" s="230"/>
      <c r="E36" s="182" t="s">
        <v>1092</v>
      </c>
      <c r="F36" s="182" t="s">
        <v>15060</v>
      </c>
      <c r="G36" s="182" t="s">
        <v>13217</v>
      </c>
      <c r="H36" s="183">
        <v>0</v>
      </c>
      <c r="I36" s="184" t="s">
        <v>3633</v>
      </c>
      <c r="J36" s="184" t="s">
        <v>3633</v>
      </c>
      <c r="K36" s="224"/>
      <c r="L36" s="224"/>
      <c r="M36" s="224"/>
      <c r="N36" s="224"/>
      <c r="O36" s="224"/>
      <c r="P36" s="185"/>
      <c r="Q36" s="225"/>
      <c r="R36" s="182" t="str">
        <f ca="1">IF(ISERROR($V36),"",OFFSET('Smelter Look-up'!$C$4,$V36-4,0)&amp;"")</f>
        <v>CRM Synergies</v>
      </c>
      <c r="S36" s="181" t="str">
        <f t="shared" ca="1" si="2"/>
        <v>ES</v>
      </c>
      <c r="T36" s="181" t="str">
        <f ca="1">IF(B36="","",IF(ISERROR(MATCH($J36,SorP!$B$1:$B$6226,0)),"",INDIRECT("'SorP'!$A$"&amp;MATCH($S36&amp;$J36,SorP!C:C,0))))</f>
        <v>ES-TO</v>
      </c>
      <c r="U36" s="201"/>
      <c r="V36" s="226">
        <f>IF(C36="",NA(),IF(OR(C36="Smelter not listed",C36="Smelter not yet identified"),MATCH($B36&amp;$D36,'Smelter Look-up'!$J:$J,0),MATCH($B36&amp;$C36,'Smelter Look-up'!$J:$J,0)))</f>
        <v>422</v>
      </c>
      <c r="X36" s="227">
        <f t="shared" si="3"/>
        <v>0</v>
      </c>
      <c r="AB36" s="228" t="str">
        <f t="shared" si="4"/>
        <v>TinCRM Synergies</v>
      </c>
    </row>
    <row r="37" spans="1:28" s="227" customFormat="1" ht="63.75">
      <c r="A37" s="181" t="s">
        <v>15063</v>
      </c>
      <c r="B37" s="182" t="s">
        <v>1120</v>
      </c>
      <c r="C37" s="186" t="s">
        <v>15062</v>
      </c>
      <c r="D37" s="230"/>
      <c r="E37" s="182" t="s">
        <v>1095</v>
      </c>
      <c r="F37" s="182" t="s">
        <v>15063</v>
      </c>
      <c r="G37" s="182" t="s">
        <v>13217</v>
      </c>
      <c r="H37" s="183">
        <v>0</v>
      </c>
      <c r="I37" s="184" t="s">
        <v>15108</v>
      </c>
      <c r="J37" s="184" t="s">
        <v>12830</v>
      </c>
      <c r="K37" s="224"/>
      <c r="L37" s="224"/>
      <c r="M37" s="224"/>
      <c r="N37" s="224"/>
      <c r="O37" s="224"/>
      <c r="P37" s="185"/>
      <c r="Q37" s="225"/>
      <c r="R37" s="182" t="str">
        <f ca="1">IF(ISERROR($V37),"",OFFSET('Smelter Look-up'!$C$4,$V37-4,0)&amp;"")</f>
        <v>PT Aries Kencana Sejahtera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503</v>
      </c>
      <c r="X37" s="227">
        <f t="shared" si="3"/>
        <v>0</v>
      </c>
      <c r="AB37" s="228" t="str">
        <f t="shared" si="4"/>
        <v>TinPT Aries Kencana Sejahtera</v>
      </c>
    </row>
    <row r="38" spans="1:28" s="227" customFormat="1" ht="38.25">
      <c r="A38" s="181" t="s">
        <v>759</v>
      </c>
      <c r="B38" s="182" t="s">
        <v>1120</v>
      </c>
      <c r="C38" s="186" t="s">
        <v>832</v>
      </c>
      <c r="D38" s="230"/>
      <c r="E38" s="182" t="s">
        <v>2413</v>
      </c>
      <c r="F38" s="182" t="s">
        <v>759</v>
      </c>
      <c r="G38" s="182" t="s">
        <v>13217</v>
      </c>
      <c r="H38" s="183">
        <v>0</v>
      </c>
      <c r="I38" s="184" t="s">
        <v>1755</v>
      </c>
      <c r="J38" s="184" t="s">
        <v>1755</v>
      </c>
      <c r="K38" s="224"/>
      <c r="L38" s="224"/>
      <c r="M38" s="224"/>
      <c r="N38" s="224"/>
      <c r="O38" s="224"/>
      <c r="P38" s="185"/>
      <c r="Q38" s="225"/>
      <c r="R38" s="182" t="str">
        <f ca="1">IF(ISERROR($V38),"",OFFSET('Smelter Look-up'!$C$4,$V38-4,0)&amp;"")</f>
        <v>EM Vinto</v>
      </c>
      <c r="S38" s="181" t="str">
        <f t="shared" ref="S38:S68" ca="1" si="5">IF(B38="","",IF(ISERROR(MATCH($E38,CL,0)),"Unknown",INDIRECT("'C'!$A$"&amp;MATCH($E38,CL,0)+1)))</f>
        <v>BO</v>
      </c>
      <c r="T38" s="181" t="str">
        <f ca="1">IF(B38="","",IF(ISERROR(MATCH($J38,SorP!$B$1:$B$6226,0)),"",INDIRECT("'SorP'!$A$"&amp;MATCH($S38&amp;$J38,SorP!C:C,0))))</f>
        <v>BO-O</v>
      </c>
      <c r="U38" s="201"/>
      <c r="V38" s="226">
        <f>IF(C38="",NA(),IF(OR(C38="Smelter not listed",C38="Smelter not yet identified"),MATCH($B38&amp;$D38,'Smelter Look-up'!$J:$J,0),MATCH($B38&amp;$C38,'Smelter Look-up'!$J:$J,0)))</f>
        <v>433</v>
      </c>
      <c r="X38" s="227">
        <f t="shared" ref="X38:X68" si="6">IF(AND(C38="Smelter not listed",OR(LEN(D38)=0,LEN(E38)=0)),1,0)</f>
        <v>0</v>
      </c>
      <c r="AB38" s="228" t="str">
        <f t="shared" ref="AB38:AB68" si="7">B38&amp;C38</f>
        <v>TinEM Vinto</v>
      </c>
    </row>
    <row r="39" spans="1:28" s="227" customFormat="1" ht="76.5">
      <c r="A39" s="181" t="s">
        <v>766</v>
      </c>
      <c r="B39" s="182" t="s">
        <v>1120</v>
      </c>
      <c r="C39" s="186" t="s">
        <v>811</v>
      </c>
      <c r="D39" s="230"/>
      <c r="E39" s="182" t="s">
        <v>1105</v>
      </c>
      <c r="F39" s="182" t="s">
        <v>766</v>
      </c>
      <c r="G39" s="182" t="s">
        <v>13217</v>
      </c>
      <c r="H39" s="183">
        <v>0</v>
      </c>
      <c r="I39" s="184" t="s">
        <v>1766</v>
      </c>
      <c r="J39" s="184" t="s">
        <v>8666</v>
      </c>
      <c r="K39" s="224"/>
      <c r="L39" s="224"/>
      <c r="M39" s="224"/>
      <c r="N39" s="224"/>
      <c r="O39" s="224"/>
      <c r="P39" s="185"/>
      <c r="Q39" s="225"/>
      <c r="R39" s="182" t="str">
        <f ca="1">IF(ISERROR($V39),"",OFFSET('Smelter Look-up'!$C$4,$V39-4,0)&amp;"")</f>
        <v>Malaysia Smelting Corporation (MSC)</v>
      </c>
      <c r="S39" s="181" t="str">
        <f t="shared" ca="1" si="5"/>
        <v>MY</v>
      </c>
      <c r="T39" s="181" t="str">
        <f ca="1">IF(B39="","",IF(ISERROR(MATCH($J39,SorP!$B$1:$B$6226,0)),"",INDIRECT("'SorP'!$A$"&amp;MATCH($S39&amp;$J39,SorP!C:C,0))))</f>
        <v>MY-07</v>
      </c>
      <c r="U39" s="201"/>
      <c r="V39" s="226">
        <f>IF(C39="",NA(),IF(OR(C39="Smelter not listed",C39="Smelter not yet identified"),MATCH($B39&amp;$D39,'Smelter Look-up'!$J:$J,0),MATCH($B39&amp;$C39,'Smelter Look-up'!$J:$J,0)))</f>
        <v>474</v>
      </c>
      <c r="X39" s="227">
        <f t="shared" si="6"/>
        <v>0</v>
      </c>
      <c r="AB39" s="228" t="str">
        <f t="shared" si="7"/>
        <v>TinMalaysia Smelting Corporation (MSC)</v>
      </c>
    </row>
    <row r="40" spans="1:28" s="227" customFormat="1" ht="38.25">
      <c r="A40" s="181" t="s">
        <v>15807</v>
      </c>
      <c r="B40" s="182" t="s">
        <v>1120</v>
      </c>
      <c r="C40" s="186" t="s">
        <v>15806</v>
      </c>
      <c r="D40" s="230"/>
      <c r="E40" s="182" t="s">
        <v>1095</v>
      </c>
      <c r="F40" s="182" t="s">
        <v>15807</v>
      </c>
      <c r="G40" s="182" t="s">
        <v>13217</v>
      </c>
      <c r="H40" s="183">
        <v>0</v>
      </c>
      <c r="I40" s="184" t="s">
        <v>15109</v>
      </c>
      <c r="J40" s="184" t="s">
        <v>12830</v>
      </c>
      <c r="K40" s="224"/>
      <c r="L40" s="224"/>
      <c r="M40" s="224"/>
      <c r="N40" s="224"/>
      <c r="O40" s="224"/>
      <c r="P40" s="185"/>
      <c r="Q40" s="225"/>
      <c r="R40" s="182" t="str">
        <f ca="1">IF(ISERROR($V40),"",OFFSET('Smelter Look-up'!$C$4,$V40-4,0)&amp;"")</f>
        <v>PT Rajehan Ariq</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525</v>
      </c>
      <c r="X40" s="227">
        <f t="shared" si="6"/>
        <v>0</v>
      </c>
      <c r="AB40" s="228" t="str">
        <f t="shared" si="7"/>
        <v>TinPT Rajehan Ariq</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593E882-616E-4BC4-A746-B37A773AF35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9"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Erik Türkis-Renouf Metalle OHG</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Juliane Türkis-Renouf</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service@metall-spezialist.de</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0049-6781-219652</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Juliane Türkis-Renouf</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service@metall-spezialist.de</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45473</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797</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797</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1295</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796</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1291</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797</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Lars Türkis</cp:lastModifiedBy>
  <cp:lastPrinted>2015-04-21T20:47:43Z</cp:lastPrinted>
  <dcterms:created xsi:type="dcterms:W3CDTF">2010-06-21T21:00:23Z</dcterms:created>
  <dcterms:modified xsi:type="dcterms:W3CDTF">2024-09-19T08:56:38Z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